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defaultThemeVersion="124226"/>
  <mc:AlternateContent xmlns:mc="http://schemas.openxmlformats.org/markup-compatibility/2006">
    <mc:Choice Requires="x15">
      <x15ac:absPath xmlns:x15ac="http://schemas.microsoft.com/office/spreadsheetml/2010/11/ac" url="D:\Naturforvaltning Dropbox\Emil Broman\SNAB\Produkter\Ektörne\Modell\"/>
    </mc:Choice>
  </mc:AlternateContent>
  <xr:revisionPtr revIDLastSave="0" documentId="13_ncr:1_{6654197F-7CBF-4329-ADF5-6F8C9C09E4DA}" xr6:coauthVersionLast="47" xr6:coauthVersionMax="47" xr10:uidLastSave="{00000000-0000-0000-0000-000000000000}"/>
  <workbookProtection workbookAlgorithmName="SHA-512" workbookHashValue="uFJDgluG+eiT9Wa4E5ovlUZFHz5rHxIcg8OeWa1uXhXIPIp2svL/N1ezV/xjTaLgVWIec5zoZs1efOOSiCipZA==" workbookSaltValue="GA2Mi0Ayg4mQgCtaa7Mbpw==" workbookSpinCount="100000" lockStructure="1"/>
  <bookViews>
    <workbookView xWindow="6930" yWindow="3780" windowWidth="23055" windowHeight="14310" tabRatio="517" xr2:uid="{00000000-000D-0000-FFFF-FFFF00000000}"/>
  </bookViews>
  <sheets>
    <sheet name="0 Titel" sheetId="1" r:id="rId1"/>
    <sheet name="1 Fakta" sheetId="2" r:id="rId2"/>
    <sheet name="2 Anvisningar" sheetId="3" r:id="rId3"/>
    <sheet name="3 Förutsättningar" sheetId="14" r:id="rId4"/>
    <sheet name="4 Avskjutning&amp;Prognos" sheetId="16" r:id="rId5"/>
    <sheet name="Bilaga Grafer för presentation" sheetId="29" r:id="rId6"/>
    <sheet name="Kod" sheetId="27" state="hidden" r:id="rId7"/>
  </sheets>
  <definedNames>
    <definedName name="solver_adj" localSheetId="6" hidden="1">Kod!$S$40</definedName>
    <definedName name="solver_cvg" localSheetId="6" hidden="1">0.0001</definedName>
    <definedName name="solver_drv" localSheetId="6" hidden="1">2</definedName>
    <definedName name="solver_eng" localSheetId="6" hidden="1">1</definedName>
    <definedName name="solver_est" localSheetId="6" hidden="1">1</definedName>
    <definedName name="solver_itr" localSheetId="6" hidden="1">2147483647</definedName>
    <definedName name="solver_mip" localSheetId="6" hidden="1">2147483647</definedName>
    <definedName name="solver_mni" localSheetId="6" hidden="1">30</definedName>
    <definedName name="solver_mrt" localSheetId="6" hidden="1">0.075</definedName>
    <definedName name="solver_msl" localSheetId="6" hidden="1">2</definedName>
    <definedName name="solver_neg" localSheetId="6" hidden="1">1</definedName>
    <definedName name="solver_nod" localSheetId="6" hidden="1">2147483647</definedName>
    <definedName name="solver_num" localSheetId="6" hidden="1">0</definedName>
    <definedName name="solver_nwt" localSheetId="6" hidden="1">1</definedName>
    <definedName name="solver_opt" localSheetId="6" hidden="1">Kod!$T$46</definedName>
    <definedName name="solver_pre" localSheetId="6" hidden="1">0.000001</definedName>
    <definedName name="solver_rbv" localSheetId="6" hidden="1">2</definedName>
    <definedName name="solver_rlx" localSheetId="6" hidden="1">2</definedName>
    <definedName name="solver_rsd" localSheetId="6" hidden="1">0</definedName>
    <definedName name="solver_scl" localSheetId="6" hidden="1">2</definedName>
    <definedName name="solver_sho" localSheetId="6" hidden="1">2</definedName>
    <definedName name="solver_ssz" localSheetId="6" hidden="1">100</definedName>
    <definedName name="solver_tim" localSheetId="6" hidden="1">2147483647</definedName>
    <definedName name="solver_tol" localSheetId="6" hidden="1">0.01</definedName>
    <definedName name="solver_typ" localSheetId="6" hidden="1">3</definedName>
    <definedName name="solver_val" localSheetId="6" hidden="1">0</definedName>
    <definedName name="solver_ver" localSheetId="6" hidden="1">3</definedName>
    <definedName name="_xlnm.Print_Area" localSheetId="0">'0 Titel'!$A$1:$J$48</definedName>
    <definedName name="_xlnm.Print_Area" localSheetId="1">'1 Fakta'!$A$1:$Q$54</definedName>
    <definedName name="_xlnm.Print_Area" localSheetId="2">'2 Anvisningar'!$A$1:$N$59</definedName>
    <definedName name="_xlnm.Print_Area" localSheetId="3">'3 Förutsättningar'!$A$1:$AN$55</definedName>
    <definedName name="_xlnm.Print_Area" localSheetId="4">'4 Avskjutning&amp;Prognos'!$A$1:$P$52</definedName>
    <definedName name="_xlnm.Print_Area" localSheetId="5">'Bilaga Grafer för presentation'!$A$1:$P$51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8" i="27" l="1"/>
  <c r="M8" i="27"/>
  <c r="K8" i="27"/>
  <c r="G13" i="14"/>
  <c r="G35" i="14"/>
  <c r="G39" i="14"/>
  <c r="G34" i="14"/>
  <c r="G27" i="14"/>
  <c r="G26" i="14"/>
  <c r="G25" i="14"/>
  <c r="G24" i="14"/>
  <c r="G18" i="14"/>
  <c r="Z32" i="27" l="1"/>
  <c r="F19" i="16"/>
  <c r="F23" i="16" s="1"/>
  <c r="F25" i="16"/>
  <c r="F20" i="16" l="1"/>
  <c r="F21" i="16"/>
  <c r="F22" i="16"/>
  <c r="L4" i="29"/>
  <c r="K5" i="16"/>
  <c r="K5" i="29" s="1"/>
  <c r="E3" i="16"/>
  <c r="E4" i="29"/>
  <c r="H4" i="29"/>
  <c r="E3" i="29"/>
  <c r="F5" i="29"/>
  <c r="AA2" i="27" l="1"/>
  <c r="AA3" i="27"/>
  <c r="Z14" i="27" l="1"/>
  <c r="AB14" i="27" s="1"/>
  <c r="Z15" i="27"/>
  <c r="AB15" i="27" s="1"/>
  <c r="Z10" i="27"/>
  <c r="AB10" i="27" s="1"/>
  <c r="Z11" i="27"/>
  <c r="AB11" i="27" s="1"/>
  <c r="G15" i="14"/>
  <c r="G14" i="14"/>
  <c r="T16" i="27" l="1"/>
  <c r="R16" i="27"/>
  <c r="W16" i="27"/>
  <c r="U16" i="27"/>
  <c r="V16" i="27"/>
  <c r="S16" i="27"/>
  <c r="U15" i="27"/>
  <c r="R15" i="27"/>
  <c r="S15" i="27"/>
  <c r="V15" i="27"/>
  <c r="T15" i="27"/>
  <c r="W15" i="27"/>
  <c r="M14" i="14"/>
  <c r="M15" i="14"/>
  <c r="J19" i="16" l="1"/>
  <c r="K18" i="16"/>
  <c r="K15" i="16"/>
  <c r="G19" i="16"/>
  <c r="H19" i="16"/>
  <c r="I19" i="16"/>
  <c r="G25" i="16"/>
  <c r="H25" i="16"/>
  <c r="I25" i="16"/>
  <c r="J25" i="16"/>
  <c r="Z13" i="27"/>
  <c r="K16" i="16"/>
  <c r="K17" i="16"/>
  <c r="G36" i="14"/>
  <c r="G30" i="14"/>
  <c r="G12" i="14"/>
  <c r="G20" i="16" l="1"/>
  <c r="G21" i="16"/>
  <c r="G22" i="16"/>
  <c r="G23" i="16"/>
  <c r="I20" i="16"/>
  <c r="I21" i="16"/>
  <c r="I22" i="16"/>
  <c r="I23" i="16"/>
  <c r="H20" i="16"/>
  <c r="H21" i="16"/>
  <c r="H22" i="16"/>
  <c r="H23" i="16"/>
  <c r="J20" i="16"/>
  <c r="J21" i="16"/>
  <c r="J22" i="16"/>
  <c r="J23" i="16"/>
  <c r="AB13" i="27"/>
  <c r="M18" i="14" s="1"/>
  <c r="K19" i="16"/>
  <c r="Z9" i="27"/>
  <c r="Z8" i="27"/>
  <c r="R14" i="27" l="1"/>
  <c r="V14" i="27"/>
  <c r="T14" i="27"/>
  <c r="S14" i="27"/>
  <c r="U14" i="27"/>
  <c r="W14" i="27"/>
  <c r="M20" i="14"/>
  <c r="M21" i="14"/>
  <c r="AB9" i="27"/>
  <c r="M13" i="14" s="1"/>
  <c r="AB8" i="27"/>
  <c r="M12" i="14" s="1"/>
  <c r="Z30" i="27"/>
  <c r="E11" i="16" l="1"/>
  <c r="F11" i="16" s="1"/>
  <c r="G11" i="16" s="1"/>
  <c r="H11" i="16" s="1"/>
  <c r="I11" i="16" s="1"/>
  <c r="J11" i="16" s="1"/>
  <c r="E12" i="16"/>
  <c r="F12" i="16" s="1"/>
  <c r="G12" i="16" s="1"/>
  <c r="H12" i="16" s="1"/>
  <c r="I12" i="16" s="1"/>
  <c r="J12" i="16" s="1"/>
  <c r="Z18" i="27"/>
  <c r="F27" i="16" l="1"/>
  <c r="G27" i="16"/>
  <c r="E27" i="16"/>
  <c r="AC27" i="27"/>
  <c r="Z28" i="27"/>
  <c r="AB28" i="27" s="1"/>
  <c r="AB18" i="27"/>
  <c r="Z26" i="27"/>
  <c r="AB26" i="27" s="1"/>
  <c r="Z25" i="27"/>
  <c r="AB25" i="27" s="1"/>
  <c r="Z23" i="27"/>
  <c r="AB23" i="27" s="1"/>
  <c r="Z22" i="27"/>
  <c r="AB22" i="27" s="1"/>
  <c r="Z21" i="27"/>
  <c r="Z20" i="27"/>
  <c r="F5" i="16"/>
  <c r="AB32" i="27" l="1"/>
  <c r="AB33" i="27" s="1"/>
  <c r="AB20" i="27"/>
  <c r="M24" i="14" s="1"/>
  <c r="AA1" i="27"/>
  <c r="H27" i="16"/>
  <c r="M26" i="14"/>
  <c r="M27" i="14"/>
  <c r="AB21" i="27"/>
  <c r="M25" i="14" s="1"/>
  <c r="G5" i="14"/>
  <c r="G21" i="14"/>
  <c r="R43" i="27"/>
  <c r="AB30" i="27"/>
  <c r="AB34" i="27" l="1"/>
  <c r="AB45" i="27" s="1"/>
  <c r="AB38" i="27" s="1"/>
  <c r="AB37" i="27" s="1"/>
  <c r="AB35" i="27"/>
  <c r="E23" i="16"/>
  <c r="E20" i="16"/>
  <c r="E22" i="16"/>
  <c r="E21" i="16"/>
  <c r="M42" i="14"/>
  <c r="I27" i="16"/>
  <c r="M39" i="14"/>
  <c r="M34" i="14"/>
  <c r="M35" i="14"/>
  <c r="M36" i="14"/>
  <c r="S43" i="27"/>
  <c r="I36" i="14"/>
  <c r="I34" i="14"/>
  <c r="G20" i="14"/>
  <c r="F19" i="14" l="1"/>
  <c r="F31" i="14"/>
  <c r="D31" i="14" s="1"/>
  <c r="K31" i="14" s="1"/>
  <c r="E16" i="16"/>
  <c r="J27" i="16"/>
  <c r="AB39" i="27"/>
  <c r="AB40" i="27" s="1"/>
  <c r="AB46" i="27"/>
  <c r="E13" i="16"/>
  <c r="E14" i="16" s="1"/>
  <c r="E28" i="16"/>
  <c r="AC37" i="27"/>
  <c r="AC38" i="27" s="1"/>
  <c r="AE3" i="27"/>
  <c r="AF7" i="27" s="1"/>
  <c r="M31" i="14" l="1"/>
  <c r="M19" i="14"/>
  <c r="D19" i="14"/>
  <c r="K19" i="14" s="1"/>
  <c r="F13" i="16"/>
  <c r="F14" i="16" s="1"/>
  <c r="E29" i="16"/>
  <c r="F28" i="16"/>
  <c r="AE4" i="27"/>
  <c r="AE5" i="27" s="1"/>
  <c r="AE6" i="27" s="1"/>
  <c r="AE7" i="27" s="1"/>
  <c r="AE8" i="27" s="1"/>
  <c r="AE9" i="27" s="1"/>
  <c r="AE10" i="27" s="1"/>
  <c r="AE11" i="27" s="1"/>
  <c r="AE12" i="27" s="1"/>
  <c r="AE13" i="27" s="1"/>
  <c r="AE14" i="27" s="1"/>
  <c r="AE15" i="27" s="1"/>
  <c r="AE16" i="27" s="1"/>
  <c r="AE17" i="27" s="1"/>
  <c r="AE18" i="27" s="1"/>
  <c r="AE19" i="27" s="1"/>
  <c r="AE20" i="27" s="1"/>
  <c r="AE21" i="27" s="1"/>
  <c r="AE22" i="27" s="1"/>
  <c r="AE23" i="27" s="1"/>
  <c r="AE24" i="27" s="1"/>
  <c r="AE25" i="27" s="1"/>
  <c r="AE26" i="27" s="1"/>
  <c r="AE27" i="27" s="1"/>
  <c r="AE28" i="27" s="1"/>
  <c r="AE29" i="27" s="1"/>
  <c r="AE30" i="27" s="1"/>
  <c r="AE31" i="27" s="1"/>
  <c r="AE32" i="27" s="1"/>
  <c r="AE33" i="27" s="1"/>
  <c r="AE34" i="27" s="1"/>
  <c r="AE35" i="27" s="1"/>
  <c r="AE36" i="27" s="1"/>
  <c r="AE37" i="27" s="1"/>
  <c r="AE38" i="27" s="1"/>
  <c r="AE39" i="27" s="1"/>
  <c r="AE40" i="27" s="1"/>
  <c r="AE41" i="27" s="1"/>
  <c r="AE42" i="27" s="1"/>
  <c r="AE43" i="27" s="1"/>
  <c r="AE44" i="27" s="1"/>
  <c r="AE45" i="27" s="1"/>
  <c r="AE46" i="27" s="1"/>
  <c r="AE47" i="27" s="1"/>
  <c r="AE48" i="27" s="1"/>
  <c r="AE49" i="27" s="1"/>
  <c r="AE50" i="27" s="1"/>
  <c r="AE51" i="27" s="1"/>
  <c r="AE52" i="27" s="1"/>
  <c r="AE53" i="27" s="1"/>
  <c r="AE54" i="27" s="1"/>
  <c r="AE55" i="27" s="1"/>
  <c r="AE56" i="27" s="1"/>
  <c r="AE57" i="27" s="1"/>
  <c r="AE58" i="27" s="1"/>
  <c r="AE59" i="27" s="1"/>
  <c r="AE60" i="27" s="1"/>
  <c r="AE61" i="27" s="1"/>
  <c r="AE62" i="27" s="1"/>
  <c r="AE63" i="27" s="1"/>
  <c r="AE64" i="27" s="1"/>
  <c r="AE65" i="27" s="1"/>
  <c r="AE66" i="27" s="1"/>
  <c r="AE67" i="27" s="1"/>
  <c r="AE68" i="27" s="1"/>
  <c r="AE69" i="27" s="1"/>
  <c r="AE70" i="27" s="1"/>
  <c r="AE71" i="27" s="1"/>
  <c r="AE72" i="27" s="1"/>
  <c r="AE73" i="27" s="1"/>
  <c r="AE74" i="27" s="1"/>
  <c r="AE75" i="27" s="1"/>
  <c r="AE76" i="27" s="1"/>
  <c r="AE77" i="27" s="1"/>
  <c r="AE78" i="27" s="1"/>
  <c r="AE79" i="27" s="1"/>
  <c r="AE80" i="27" s="1"/>
  <c r="AE81" i="27" s="1"/>
  <c r="AE82" i="27" s="1"/>
  <c r="AE83" i="27" s="1"/>
  <c r="AE84" i="27" s="1"/>
  <c r="AE85" i="27" s="1"/>
  <c r="AE86" i="27" s="1"/>
  <c r="AE87" i="27" s="1"/>
  <c r="AE88" i="27" s="1"/>
  <c r="AE89" i="27" s="1"/>
  <c r="AE90" i="27" s="1"/>
  <c r="AE91" i="27" s="1"/>
  <c r="AE92" i="27" s="1"/>
  <c r="AE93" i="27" s="1"/>
  <c r="AE94" i="27" s="1"/>
  <c r="AE95" i="27" s="1"/>
  <c r="AE96" i="27" s="1"/>
  <c r="AE97" i="27" s="1"/>
  <c r="AE98" i="27" s="1"/>
  <c r="AE99" i="27" s="1"/>
  <c r="AE100" i="27" s="1"/>
  <c r="AE101" i="27" s="1"/>
  <c r="AE102" i="27" s="1"/>
  <c r="AE103" i="27" s="1"/>
  <c r="AF97" i="27"/>
  <c r="AF81" i="27"/>
  <c r="AF65" i="27"/>
  <c r="AF50" i="27"/>
  <c r="AF35" i="27"/>
  <c r="AF31" i="27"/>
  <c r="AF48" i="27"/>
  <c r="AF84" i="27"/>
  <c r="AF23" i="27"/>
  <c r="AF66" i="27"/>
  <c r="AF14" i="27"/>
  <c r="AF62" i="27"/>
  <c r="AF87" i="27"/>
  <c r="AF43" i="27"/>
  <c r="AF78" i="27"/>
  <c r="AF90" i="27"/>
  <c r="AF56" i="27"/>
  <c r="AF95" i="27"/>
  <c r="AF79" i="27"/>
  <c r="AF63" i="27"/>
  <c r="AF47" i="27"/>
  <c r="AF33" i="27"/>
  <c r="AF30" i="27"/>
  <c r="AF46" i="27"/>
  <c r="AF76" i="27"/>
  <c r="AF21" i="27"/>
  <c r="AF49" i="27"/>
  <c r="AF13" i="27"/>
  <c r="AF20" i="27"/>
  <c r="AF103" i="27"/>
  <c r="AF57" i="27"/>
  <c r="AF39" i="27"/>
  <c r="AF45" i="27"/>
  <c r="AF6" i="27"/>
  <c r="AF89" i="27"/>
  <c r="AF73" i="27"/>
  <c r="AF58" i="27"/>
  <c r="AF28" i="27"/>
  <c r="AF40" i="27"/>
  <c r="AF86" i="27"/>
  <c r="AF10" i="27"/>
  <c r="AF51" i="27"/>
  <c r="AF98" i="27"/>
  <c r="AF24" i="27"/>
  <c r="AF64" i="27"/>
  <c r="AF9" i="27"/>
  <c r="AF71" i="27"/>
  <c r="AF3" i="27"/>
  <c r="AF19" i="27"/>
  <c r="AF4" i="27"/>
  <c r="AF72" i="27"/>
  <c r="AF52" i="27"/>
  <c r="AF88" i="27"/>
  <c r="AF96" i="27"/>
  <c r="AF15" i="27"/>
  <c r="AF26" i="27"/>
  <c r="AF74" i="27"/>
  <c r="AF16" i="27"/>
  <c r="AF25" i="27"/>
  <c r="AF59" i="27"/>
  <c r="AF92" i="27"/>
  <c r="AF11" i="27"/>
  <c r="AF54" i="27"/>
  <c r="AF94" i="27"/>
  <c r="AF36" i="27"/>
  <c r="AF42" i="27"/>
  <c r="AF37" i="27"/>
  <c r="AF32" i="27"/>
  <c r="AF53" i="27"/>
  <c r="AF60" i="27"/>
  <c r="AF67" i="27"/>
  <c r="AF75" i="27"/>
  <c r="AF83" i="27"/>
  <c r="AF91" i="27"/>
  <c r="AF99" i="27"/>
  <c r="AF5" i="27"/>
  <c r="AF80" i="27"/>
  <c r="AF22" i="27"/>
  <c r="AF8" i="27"/>
  <c r="AF18" i="27"/>
  <c r="AF44" i="27"/>
  <c r="AF82" i="27"/>
  <c r="AF17" i="27"/>
  <c r="AF27" i="27"/>
  <c r="AF68" i="27"/>
  <c r="AF100" i="27"/>
  <c r="AF12" i="27"/>
  <c r="AF70" i="27"/>
  <c r="AF102" i="27"/>
  <c r="AF38" i="27"/>
  <c r="AF29" i="27"/>
  <c r="AF41" i="27"/>
  <c r="AF34" i="27"/>
  <c r="AF55" i="27"/>
  <c r="AF61" i="27"/>
  <c r="AF69" i="27"/>
  <c r="AF77" i="27"/>
  <c r="AF85" i="27"/>
  <c r="AF93" i="27"/>
  <c r="AF101" i="27"/>
  <c r="B4" i="27"/>
  <c r="B7" i="27"/>
  <c r="J3" i="27"/>
  <c r="J12" i="27" l="1"/>
  <c r="B8" i="27"/>
  <c r="B16" i="27"/>
  <c r="G13" i="16"/>
  <c r="H13" i="16" s="1"/>
  <c r="AB47" i="27"/>
  <c r="R7" i="27" s="1"/>
  <c r="E34" i="16" s="1"/>
  <c r="F29" i="16"/>
  <c r="G28" i="16"/>
  <c r="R44" i="27"/>
  <c r="R45" i="27" s="1"/>
  <c r="S45" i="27" s="1"/>
  <c r="S46" i="27" s="1"/>
  <c r="T46" i="27" s="1"/>
  <c r="B3" i="27"/>
  <c r="J8" i="27"/>
  <c r="R8" i="27" l="1"/>
  <c r="E35" i="16" s="1"/>
  <c r="G14" i="16"/>
  <c r="AB48" i="27"/>
  <c r="AB17" i="27"/>
  <c r="M30" i="14" s="1"/>
  <c r="H28" i="16"/>
  <c r="G29" i="16"/>
  <c r="H14" i="16"/>
  <c r="I13" i="16"/>
  <c r="J17" i="27"/>
  <c r="B17" i="27"/>
  <c r="R9" i="27"/>
  <c r="E36" i="16" s="1"/>
  <c r="B34" i="27"/>
  <c r="B25" i="27"/>
  <c r="B43" i="27" s="1"/>
  <c r="J9" i="27"/>
  <c r="R10" i="27"/>
  <c r="E37" i="16" s="1"/>
  <c r="B9" i="27"/>
  <c r="J30" i="27"/>
  <c r="J21" i="27"/>
  <c r="J39" i="27" s="1"/>
  <c r="E31" i="16" l="1"/>
  <c r="E32" i="16"/>
  <c r="E30" i="16"/>
  <c r="E39" i="16" s="1"/>
  <c r="H29" i="16"/>
  <c r="I28" i="16"/>
  <c r="I14" i="16"/>
  <c r="J13" i="16"/>
  <c r="J14" i="16" s="1"/>
  <c r="R11" i="27"/>
  <c r="R3" i="27"/>
  <c r="J35" i="27"/>
  <c r="J36" i="27" s="1"/>
  <c r="J26" i="27"/>
  <c r="J44" i="27" s="1"/>
  <c r="J48" i="27"/>
  <c r="J57" i="27"/>
  <c r="B35" i="27"/>
  <c r="B26" i="27"/>
  <c r="B44" i="27" s="1"/>
  <c r="B52" i="27"/>
  <c r="B61" i="27"/>
  <c r="C6" i="27" s="1"/>
  <c r="I29" i="16" l="1"/>
  <c r="J28" i="16"/>
  <c r="J29" i="16" s="1"/>
  <c r="K4" i="27"/>
  <c r="J62" i="27"/>
  <c r="K7" i="27" s="1"/>
  <c r="J53" i="27"/>
  <c r="J54" i="27" s="1"/>
  <c r="B53" i="27"/>
  <c r="B62" i="27"/>
  <c r="C7" i="27" l="1"/>
  <c r="AB42" i="27"/>
  <c r="K3" i="27"/>
  <c r="K12" i="27" s="1"/>
  <c r="J63" i="27"/>
  <c r="C16" i="27" l="1"/>
  <c r="C25" i="27" s="1"/>
  <c r="S8" i="27" s="1"/>
  <c r="F35" i="16" s="1"/>
  <c r="C8" i="27"/>
  <c r="K9" i="27"/>
  <c r="C34" i="27" l="1"/>
  <c r="C17" i="27"/>
  <c r="K17" i="27"/>
  <c r="K30" i="27"/>
  <c r="K21" i="27"/>
  <c r="C43" i="27"/>
  <c r="K35" i="27" l="1"/>
  <c r="K36" i="27" s="1"/>
  <c r="K26" i="27"/>
  <c r="K44" i="27" s="1"/>
  <c r="K39" i="27"/>
  <c r="S9" i="27"/>
  <c r="F36" i="16" s="1"/>
  <c r="C35" i="27"/>
  <c r="C26" i="27"/>
  <c r="C52" i="27"/>
  <c r="C61" i="27"/>
  <c r="D6" i="27" s="1"/>
  <c r="K62" i="27" l="1"/>
  <c r="L7" i="27" s="1"/>
  <c r="K53" i="27"/>
  <c r="K48" i="27"/>
  <c r="K57" i="27"/>
  <c r="C44" i="27"/>
  <c r="S10" i="27"/>
  <c r="F37" i="16" l="1"/>
  <c r="K54" i="27"/>
  <c r="K63" i="27"/>
  <c r="L4" i="27"/>
  <c r="C53" i="27"/>
  <c r="C62" i="27"/>
  <c r="D7" i="27" s="1"/>
  <c r="D16" i="27" s="1"/>
  <c r="D8" i="27" l="1"/>
  <c r="L9" i="27"/>
  <c r="L3" i="27"/>
  <c r="L12" i="27" s="1"/>
  <c r="L17" i="27" l="1"/>
  <c r="D17" i="27"/>
  <c r="D34" i="27"/>
  <c r="D25" i="27"/>
  <c r="D35" i="27" l="1"/>
  <c r="D26" i="27"/>
  <c r="L30" i="27"/>
  <c r="L21" i="27"/>
  <c r="L35" i="27"/>
  <c r="L26" i="27"/>
  <c r="L44" i="27" s="1"/>
  <c r="D43" i="27"/>
  <c r="T8" i="27"/>
  <c r="G35" i="16" s="1"/>
  <c r="L62" i="27" l="1"/>
  <c r="M7" i="27" s="1"/>
  <c r="L53" i="27"/>
  <c r="D44" i="27"/>
  <c r="T10" i="27"/>
  <c r="G37" i="16" s="1"/>
  <c r="L39" i="27"/>
  <c r="T9" i="27"/>
  <c r="G36" i="16" s="1"/>
  <c r="D61" i="27"/>
  <c r="E6" i="27" s="1"/>
  <c r="D52" i="27"/>
  <c r="L36" i="27"/>
  <c r="D62" i="27" l="1"/>
  <c r="E7" i="27" s="1"/>
  <c r="D53" i="27"/>
  <c r="L57" i="27"/>
  <c r="L48" i="27"/>
  <c r="L54" i="27" s="1"/>
  <c r="E16" i="27" l="1"/>
  <c r="L63" i="27"/>
  <c r="M4" i="27"/>
  <c r="M3" i="27" l="1"/>
  <c r="E8" i="27"/>
  <c r="E34" i="27"/>
  <c r="E25" i="27"/>
  <c r="U8" i="27" s="1"/>
  <c r="H35" i="16" s="1"/>
  <c r="M12" i="27" l="1"/>
  <c r="M17" i="27"/>
  <c r="E17" i="27"/>
  <c r="E43" i="27"/>
  <c r="M9" i="27"/>
  <c r="M35" i="27" l="1"/>
  <c r="M26" i="27"/>
  <c r="M44" i="27" s="1"/>
  <c r="M30" i="27"/>
  <c r="M21" i="27"/>
  <c r="U9" i="27" s="1"/>
  <c r="H36" i="16" s="1"/>
  <c r="E35" i="27"/>
  <c r="E26" i="27"/>
  <c r="E61" i="27"/>
  <c r="F6" i="27" s="1"/>
  <c r="E52" i="27"/>
  <c r="U10" i="27" l="1"/>
  <c r="H37" i="16" s="1"/>
  <c r="M36" i="27"/>
  <c r="M39" i="27"/>
  <c r="M62" i="27"/>
  <c r="N7" i="27" s="1"/>
  <c r="M53" i="27"/>
  <c r="E44" i="27"/>
  <c r="E62" i="27" l="1"/>
  <c r="F7" i="27" s="1"/>
  <c r="E53" i="27"/>
  <c r="M57" i="27"/>
  <c r="M48" i="27"/>
  <c r="M54" i="27" s="1"/>
  <c r="F16" i="27" l="1"/>
  <c r="M63" i="27"/>
  <c r="N4" i="27"/>
  <c r="N8" i="27" s="1"/>
  <c r="N9" i="27" l="1"/>
  <c r="F8" i="27"/>
  <c r="N3" i="27"/>
  <c r="F34" i="27"/>
  <c r="F25" i="27"/>
  <c r="V8" i="27" s="1"/>
  <c r="I35" i="16" s="1"/>
  <c r="N12" i="27" l="1"/>
  <c r="N17" i="27"/>
  <c r="F17" i="27"/>
  <c r="F43" i="27"/>
  <c r="N35" i="27" l="1"/>
  <c r="N26" i="27"/>
  <c r="N44" i="27" s="1"/>
  <c r="F52" i="27"/>
  <c r="F61" i="27"/>
  <c r="G6" i="27" s="1"/>
  <c r="F35" i="27"/>
  <c r="F26" i="27"/>
  <c r="N30" i="27"/>
  <c r="N21" i="27"/>
  <c r="V9" i="27" s="1"/>
  <c r="I36" i="16" s="1"/>
  <c r="V10" i="27" l="1"/>
  <c r="I37" i="16" s="1"/>
  <c r="N36" i="27"/>
  <c r="N39" i="27"/>
  <c r="N62" i="27"/>
  <c r="O7" i="27" s="1"/>
  <c r="N53" i="27"/>
  <c r="F44" i="27"/>
  <c r="F53" i="27" l="1"/>
  <c r="F62" i="27"/>
  <c r="G7" i="27" s="1"/>
  <c r="G16" i="27" s="1"/>
  <c r="N48" i="27"/>
  <c r="N54" i="27" s="1"/>
  <c r="N57" i="27"/>
  <c r="N63" i="27" l="1"/>
  <c r="O4" i="27"/>
  <c r="O8" i="27" s="1"/>
  <c r="G34" i="27" l="1"/>
  <c r="G25" i="27"/>
  <c r="O3" i="27"/>
  <c r="O12" i="27" s="1"/>
  <c r="G8" i="27"/>
  <c r="O9" i="27"/>
  <c r="O17" i="27" l="1"/>
  <c r="G17" i="27"/>
  <c r="G43" i="27"/>
  <c r="W8" i="27"/>
  <c r="J35" i="16" s="1"/>
  <c r="G35" i="27" l="1"/>
  <c r="G26" i="27"/>
  <c r="O30" i="27"/>
  <c r="O21" i="27"/>
  <c r="O35" i="27"/>
  <c r="O26" i="27"/>
  <c r="O44" i="27" s="1"/>
  <c r="G52" i="27"/>
  <c r="G61" i="27"/>
  <c r="O36" i="27" l="1"/>
  <c r="G44" i="27"/>
  <c r="W10" i="27"/>
  <c r="J37" i="16" s="1"/>
  <c r="O62" i="27"/>
  <c r="O53" i="27"/>
  <c r="O39" i="27"/>
  <c r="W9" i="27"/>
  <c r="J36" i="16" s="1"/>
  <c r="O48" i="27" l="1"/>
  <c r="O54" i="27" s="1"/>
  <c r="O57" i="27"/>
  <c r="O63" i="27" s="1"/>
  <c r="G53" i="27"/>
  <c r="G62" i="27"/>
  <c r="E17" i="16" l="1"/>
  <c r="E18" i="16"/>
  <c r="E15" i="16"/>
  <c r="E25" i="16" s="1"/>
  <c r="B13" i="27"/>
  <c r="B31" i="27" s="1"/>
  <c r="E19" i="16" l="1"/>
  <c r="B22" i="27"/>
  <c r="B40" i="27" s="1"/>
  <c r="B58" i="27" s="1"/>
  <c r="B36" i="27"/>
  <c r="B30" i="27"/>
  <c r="B49" i="27" l="1"/>
  <c r="B54" i="27" s="1"/>
  <c r="B63" i="27"/>
  <c r="B57" i="27"/>
  <c r="C5" i="27"/>
  <c r="B48" i="27" l="1"/>
  <c r="C9" i="27"/>
  <c r="S3" i="27" s="1"/>
  <c r="C4" i="27"/>
  <c r="C3" i="27" l="1"/>
  <c r="C13" i="27"/>
  <c r="C22" i="27" l="1"/>
  <c r="C31" i="27"/>
  <c r="C40" i="27" l="1"/>
  <c r="S7" i="27"/>
  <c r="C36" i="27"/>
  <c r="C30" i="27"/>
  <c r="S11" i="27" l="1"/>
  <c r="F34" i="16"/>
  <c r="C49" i="27"/>
  <c r="C58" i="27"/>
  <c r="C63" i="27" l="1"/>
  <c r="C57" i="27"/>
  <c r="D5" i="27"/>
  <c r="C54" i="27"/>
  <c r="C48" i="27"/>
  <c r="F30" i="16"/>
  <c r="F39" i="16" s="1"/>
  <c r="F31" i="16"/>
  <c r="F32" i="16"/>
  <c r="F38" i="16"/>
  <c r="D9" i="27" l="1"/>
  <c r="T3" i="27" s="1"/>
  <c r="D4" i="27"/>
  <c r="D3" i="27" l="1"/>
  <c r="D13" i="27"/>
  <c r="D31" i="27" l="1"/>
  <c r="D22" i="27"/>
  <c r="D40" i="27" l="1"/>
  <c r="T7" i="27"/>
  <c r="D30" i="27"/>
  <c r="D36" i="27"/>
  <c r="T11" i="27" l="1"/>
  <c r="G34" i="16"/>
  <c r="D58" i="27"/>
  <c r="D49" i="27"/>
  <c r="D48" i="27" l="1"/>
  <c r="D54" i="27"/>
  <c r="G38" i="16"/>
  <c r="G32" i="16"/>
  <c r="G31" i="16"/>
  <c r="G30" i="16"/>
  <c r="G39" i="16" s="1"/>
  <c r="D63" i="27"/>
  <c r="D57" i="27"/>
  <c r="E5" i="27"/>
  <c r="E9" i="27" l="1"/>
  <c r="U3" i="27" s="1"/>
  <c r="E4" i="27"/>
  <c r="E3" i="27" l="1"/>
  <c r="E13" i="27"/>
  <c r="E31" i="27" l="1"/>
  <c r="E22" i="27"/>
  <c r="E40" i="27" l="1"/>
  <c r="U7" i="27"/>
  <c r="E30" i="27"/>
  <c r="E36" i="27"/>
  <c r="U11" i="27" l="1"/>
  <c r="H34" i="16"/>
  <c r="E58" i="27"/>
  <c r="E49" i="27"/>
  <c r="E57" i="27" l="1"/>
  <c r="E63" i="27"/>
  <c r="F5" i="27"/>
  <c r="E54" i="27"/>
  <c r="E48" i="27"/>
  <c r="H32" i="16"/>
  <c r="H31" i="16"/>
  <c r="H30" i="16"/>
  <c r="H39" i="16" s="1"/>
  <c r="H38" i="16"/>
  <c r="F4" i="27" l="1"/>
  <c r="F9" i="27"/>
  <c r="V3" i="27" s="1"/>
  <c r="F3" i="27" l="1"/>
  <c r="F13" i="27"/>
  <c r="F22" i="27" l="1"/>
  <c r="F31" i="27"/>
  <c r="F30" i="27" l="1"/>
  <c r="F36" i="27"/>
  <c r="F40" i="27"/>
  <c r="V7" i="27"/>
  <c r="V11" i="27" l="1"/>
  <c r="I34" i="16"/>
  <c r="F58" i="27"/>
  <c r="F49" i="27"/>
  <c r="F54" i="27" l="1"/>
  <c r="F48" i="27"/>
  <c r="I31" i="16"/>
  <c r="I38" i="16"/>
  <c r="I32" i="16"/>
  <c r="I30" i="16"/>
  <c r="I39" i="16" s="1"/>
  <c r="F57" i="27"/>
  <c r="F63" i="27"/>
  <c r="G5" i="27"/>
  <c r="G9" i="27" l="1"/>
  <c r="W3" i="27" s="1"/>
  <c r="G4" i="27"/>
  <c r="G3" i="27" l="1"/>
  <c r="G13" i="27"/>
  <c r="G31" i="27" l="1"/>
  <c r="G22" i="27"/>
  <c r="G40" i="27" l="1"/>
  <c r="W7" i="27"/>
  <c r="G36" i="27"/>
  <c r="G30" i="27"/>
  <c r="W11" i="27" l="1"/>
  <c r="J34" i="16"/>
  <c r="G58" i="27"/>
  <c r="G49" i="27"/>
  <c r="G48" i="27" l="1"/>
  <c r="G54" i="27"/>
  <c r="G63" i="27"/>
  <c r="G57" i="27"/>
  <c r="J31" i="16"/>
  <c r="J30" i="16"/>
  <c r="J39" i="16" s="1"/>
  <c r="J32" i="16"/>
  <c r="J38" i="16"/>
  <c r="K38"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Emil Broman</author>
  </authors>
  <commentList>
    <comment ref="D20" authorId="0" shapeId="0" xr:uid="{00000000-0006-0000-0300-000001000000}">
      <text>
        <r>
          <rPr>
            <b/>
            <sz val="9"/>
            <color indexed="81"/>
            <rFont val="Tahoma"/>
            <family val="2"/>
          </rPr>
          <t>Med vuxna hjortar avses alla handjur utom kalv.</t>
        </r>
        <r>
          <rPr>
            <sz val="9"/>
            <color indexed="81"/>
            <rFont val="Tahoma"/>
            <family val="2"/>
          </rPr>
          <t xml:space="preserve">
</t>
        </r>
      </text>
    </comment>
    <comment ref="D21" authorId="0" shapeId="0" xr:uid="{00000000-0006-0000-0300-000002000000}">
      <text>
        <r>
          <rPr>
            <b/>
            <sz val="9"/>
            <color indexed="81"/>
            <rFont val="Tahoma"/>
            <family val="2"/>
          </rPr>
          <t>Med vuxna hjortar avses alla handjur utom kalv.</t>
        </r>
        <r>
          <rPr>
            <sz val="9"/>
            <color indexed="81"/>
            <rFont val="Tahoma"/>
            <family val="2"/>
          </rPr>
          <t xml:space="preserve">
</t>
        </r>
      </text>
    </comment>
    <comment ref="D24" authorId="0" shapeId="0" xr:uid="{00000000-0006-0000-0300-000003000000}">
      <text>
        <r>
          <rPr>
            <b/>
            <sz val="9"/>
            <color indexed="81"/>
            <rFont val="Tahoma"/>
            <family val="2"/>
          </rPr>
          <t>Avser storleksklasserna  Mellanhjort och Hjort med kronbildning.</t>
        </r>
        <r>
          <rPr>
            <sz val="9"/>
            <color indexed="81"/>
            <rFont val="Tahoma"/>
            <family val="2"/>
          </rPr>
          <t xml:space="preserve">
</t>
        </r>
      </text>
    </comment>
    <comment ref="D34" authorId="0" shapeId="0" xr:uid="{00000000-0006-0000-0300-000004000000}">
      <text>
        <r>
          <rPr>
            <b/>
            <sz val="9"/>
            <color indexed="81"/>
            <rFont val="Tahoma"/>
            <family val="2"/>
          </rPr>
          <t>Med vuxna hjortar avses alla handjur utom kalv.</t>
        </r>
        <r>
          <rPr>
            <sz val="9"/>
            <color indexed="81"/>
            <rFont val="Tahoma"/>
            <family val="2"/>
          </rPr>
          <t xml:space="preserve">
</t>
        </r>
      </text>
    </comment>
    <comment ref="D35" authorId="0" shapeId="0" xr:uid="{00000000-0006-0000-0300-000005000000}">
      <text>
        <r>
          <rPr>
            <b/>
            <sz val="9"/>
            <color indexed="81"/>
            <rFont val="Tahoma"/>
            <family val="2"/>
          </rPr>
          <t>Med vuxna hjortar avses alla handjur utom kalv.</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Emil Broman</author>
  </authors>
  <commentList>
    <comment ref="AC37" authorId="0" shapeId="0" xr:uid="{00000000-0006-0000-0600-000001000000}">
      <text>
        <r>
          <rPr>
            <sz val="9"/>
            <color indexed="81"/>
            <rFont val="Tahoma"/>
            <family val="2"/>
          </rPr>
          <t xml:space="preserve">N=F+M+J
N antal individer totalt
F antal hondjur 1+
M antal handjur 1+
A antal 1+ totalt 
q andel handjur 1+ av antal 1+ totalt
r antal ungar per hondjur 1+
N=A(1-q)+A(q)+rA(1-q)=A+rA(1-q)
lös ut A
A=N/(1+r(1-q))     (1.1)
M=A*q
substituera A med uttryck 1.1
M=N/(1+r(1-q))*q     (1.2)
K antal handjur 2+
S antal handjur 1
x antal handjur 1 per antal handjur 2+
M=S+K
x=S/K 
S=xK
M=xK+K=K(1+x)
K=M/(1+x)
substituera M med uttryck (1.2)
K=N/(1+r(1-q))*q/(1+x)
</t>
        </r>
      </text>
    </comment>
    <comment ref="AB38" authorId="0" shapeId="0" xr:uid="{00000000-0006-0000-0600-000002000000}">
      <text>
        <r>
          <rPr>
            <sz val="9"/>
            <color indexed="81"/>
            <rFont val="Tahoma"/>
            <family val="2"/>
          </rPr>
          <t xml:space="preserve">N=F+M+J
N antal individer totalt
F antal hondjur 1+
M antal handjur 1+
A antal 1+ totalt 
q andel handjur 1+ av antal 1+ totalt
r antal ungar per hondjur 1+
N=A(1-q)+A(q)+rA(1-q)=A+rA(1-q)
lös ut A
A=N/(1+r(1-q))     (1.1)
M=A*q
substituera A med uttryck 1.1
M=N/(1+r(1-q))*q     (1.2)
S antal handjur 1
p antal handjur 1 per antal handjur 1+
p=S/M 
S=pM
substituera M med uttryck (1.2)
S=p*N/(1+r(1-q))*q
</t>
        </r>
      </text>
    </comment>
    <comment ref="AB39" authorId="0" shapeId="0" xr:uid="{00000000-0006-0000-0600-000003000000}">
      <text>
        <r>
          <rPr>
            <sz val="9"/>
            <color indexed="81"/>
            <rFont val="Tahoma"/>
            <family val="2"/>
          </rPr>
          <t>N=F+M+J
N antal individer totalt
F antal hondjur 1+
M antal handjur 1+
J antal ungar
A antal 1+ totalt 
q andel handjur 1+ av antal 1+ totalt
r antal ungar per hondjur 1+
N=A(1-q)+A(q)+rA(1-q)=A+rA(1-q) 
bryt ut A
A=N/(1+r(1-q))
F=A*(1-q) 
substituera A med uttryck ovan
F=N/(1+r(1-q))*(1-q)</t>
        </r>
      </text>
    </comment>
  </commentList>
</comments>
</file>

<file path=xl/sharedStrings.xml><?xml version="1.0" encoding="utf-8"?>
<sst xmlns="http://schemas.openxmlformats.org/spreadsheetml/2006/main" count="403" uniqueCount="158">
  <si>
    <t>•</t>
  </si>
  <si>
    <r>
      <t>Så här gör du</t>
    </r>
    <r>
      <rPr>
        <sz val="11"/>
        <color indexed="8"/>
        <rFont val="Arial"/>
        <family val="2"/>
      </rPr>
      <t xml:space="preserve"> </t>
    </r>
  </si>
  <si>
    <t>År vid start av senaste jakt</t>
  </si>
  <si>
    <t>Antal kalvar</t>
  </si>
  <si>
    <t>Målsättning</t>
  </si>
  <si>
    <t>Andel skjutna</t>
  </si>
  <si>
    <t>Kalv</t>
  </si>
  <si>
    <r>
      <t xml:space="preserve">Gå till fliken </t>
    </r>
    <r>
      <rPr>
        <i/>
        <sz val="11"/>
        <color indexed="8"/>
        <rFont val="Arial"/>
        <family val="2"/>
      </rPr>
      <t>3 Förutsättningar</t>
    </r>
    <r>
      <rPr>
        <sz val="11"/>
        <color indexed="8"/>
        <rFont val="Arial"/>
        <family val="2"/>
      </rPr>
      <t>. Fyll i ingångsvärden i tabellen.</t>
    </r>
  </si>
  <si>
    <t>Modellen för populationsutvecklingen är byggd utifrån att man kan ange:</t>
  </si>
  <si>
    <t>Förslag på avskjutning</t>
  </si>
  <si>
    <t>Områdesinformation</t>
  </si>
  <si>
    <t>Enligt avskjutning</t>
  </si>
  <si>
    <t>Dödlighet utöver jakt</t>
  </si>
  <si>
    <t>könskvot hos kalv bland skjutna kalvar</t>
  </si>
  <si>
    <t>Kommentarer</t>
  </si>
  <si>
    <t>Område</t>
  </si>
  <si>
    <t>Datum</t>
  </si>
  <si>
    <t>Tid</t>
  </si>
  <si>
    <t>Signatur</t>
  </si>
  <si>
    <t>Indata</t>
  </si>
  <si>
    <t>Programversion</t>
  </si>
  <si>
    <t/>
  </si>
  <si>
    <t>månad för jaktstart</t>
  </si>
  <si>
    <t>Modell och indata</t>
  </si>
  <si>
    <t>Rättvisare prognoser kan erhållas om man även har bra skattningar på:</t>
  </si>
  <si>
    <t>Kom ihåg att ju längre fram man fjärrskådar desto osäkrare blir en prognos.</t>
  </si>
  <si>
    <t>Efter senaste jakt</t>
  </si>
  <si>
    <t>Vid jaktstart</t>
  </si>
  <si>
    <t>Avskjutning</t>
  </si>
  <si>
    <t>Senaste jakt</t>
  </si>
  <si>
    <t>Vinterstam</t>
  </si>
  <si>
    <r>
      <t>Fyll i alla orange celler (använd ej klipp och klistra).</t>
    </r>
    <r>
      <rPr>
        <b/>
        <sz val="11"/>
        <color indexed="8"/>
        <rFont val="Arial"/>
        <family val="2"/>
      </rPr>
      <t xml:space="preserve"> </t>
    </r>
    <r>
      <rPr>
        <sz val="11"/>
        <color theme="1"/>
        <rFont val="Arial"/>
        <family val="2"/>
      </rPr>
      <t>Orange celler måste visa svart text på ljus bakgrund för att en prognos ska erhållas.</t>
    </r>
  </si>
  <si>
    <t>Värden som används i modellberäkningen syns i celler med grå bakgrund.</t>
  </si>
  <si>
    <t>Områdets areal i ha</t>
  </si>
  <si>
    <t>Uppgifter på senste årets avskjutning och vinterstam syns i celler med grå bakgrund.</t>
  </si>
  <si>
    <r>
      <t>Fyll i alla orange celler</t>
    </r>
    <r>
      <rPr>
        <sz val="11"/>
        <rFont val="Arial"/>
        <family val="2"/>
      </rPr>
      <t xml:space="preserve"> (använd ej klipp och klistra</t>
    </r>
    <r>
      <rPr>
        <sz val="11"/>
        <color theme="1"/>
        <rFont val="Arial"/>
        <family val="2"/>
      </rPr>
      <t>). Orange celler måste visa svart text på ljus bakgrund för att en prognos ska erhållas. Höj/sänk värden så att mål uppnås. Minustecken på älgar efter jakt betyder överuttag.</t>
    </r>
  </si>
  <si>
    <t>Hjort äldre</t>
  </si>
  <si>
    <t>Spetshjort</t>
  </si>
  <si>
    <t>Kalv per hind</t>
  </si>
  <si>
    <t>År 0</t>
  </si>
  <si>
    <t>År 1</t>
  </si>
  <si>
    <t>År 2</t>
  </si>
  <si>
    <t>År 3</t>
  </si>
  <si>
    <t>År 4</t>
  </si>
  <si>
    <t>År 5</t>
  </si>
  <si>
    <t>Andel spets av hjort</t>
  </si>
  <si>
    <t>Hind äldre/smaldjur</t>
  </si>
  <si>
    <t>N hjort jaktstart</t>
  </si>
  <si>
    <t>N hind jaktstart</t>
  </si>
  <si>
    <t>N totalt jaktstart</t>
  </si>
  <si>
    <t>Back office</t>
  </si>
  <si>
    <t>Modell</t>
  </si>
  <si>
    <t>a</t>
  </si>
  <si>
    <t>b</t>
  </si>
  <si>
    <t>A</t>
  </si>
  <si>
    <t>Kalendermånad</t>
  </si>
  <si>
    <t>Jaktmånad</t>
  </si>
  <si>
    <t>Ad+Spets</t>
  </si>
  <si>
    <t>Ad+Smal</t>
  </si>
  <si>
    <t>Jaktstart</t>
  </si>
  <si>
    <t>januari</t>
  </si>
  <si>
    <t>Adult</t>
  </si>
  <si>
    <t>Antal totalt jaktstart</t>
  </si>
  <si>
    <t>februari</t>
  </si>
  <si>
    <t>3+</t>
  </si>
  <si>
    <t>N totalt efter jakt</t>
  </si>
  <si>
    <t>Jaktslut</t>
  </si>
  <si>
    <t>mars</t>
  </si>
  <si>
    <t>Tvåring</t>
  </si>
  <si>
    <t>Antal totalt efter jakt</t>
  </si>
  <si>
    <t>april</t>
  </si>
  <si>
    <t>Spets</t>
  </si>
  <si>
    <t>Smaldjur</t>
  </si>
  <si>
    <t>Skjutna ad hjort år 0</t>
  </si>
  <si>
    <t>maj</t>
  </si>
  <si>
    <t>Skjutna spets hjort år 0</t>
  </si>
  <si>
    <t>juni</t>
  </si>
  <si>
    <t>Skjutna hind år 0</t>
  </si>
  <si>
    <t>juli</t>
  </si>
  <si>
    <t>Andel skjutna (A)</t>
  </si>
  <si>
    <t>Skjutna kalv år 0</t>
  </si>
  <si>
    <t>augusti</t>
  </si>
  <si>
    <t>september</t>
  </si>
  <si>
    <t>oktober</t>
  </si>
  <si>
    <t>Andel hjort</t>
  </si>
  <si>
    <t>november</t>
  </si>
  <si>
    <t>Spets per ad hjort</t>
  </si>
  <si>
    <t>december</t>
  </si>
  <si>
    <t xml:space="preserve">Andel hjortkalv </t>
  </si>
  <si>
    <t>Dödsrisk jakt (a)</t>
  </si>
  <si>
    <t>Dödsrisk övrigt (b)</t>
  </si>
  <si>
    <t>Dödsrisk per månad</t>
  </si>
  <si>
    <t>Dödsrisk jaktsäsong</t>
  </si>
  <si>
    <t>Dödsrisk ej jaktsäsong</t>
  </si>
  <si>
    <t>Antal ad hjort</t>
  </si>
  <si>
    <t>Antal spets hjort</t>
  </si>
  <si>
    <t>Antal hind</t>
  </si>
  <si>
    <t>Antal kalv</t>
  </si>
  <si>
    <t>N skjutna hjortar</t>
  </si>
  <si>
    <t>N skjutna hindar</t>
  </si>
  <si>
    <t>Kalv per ad hind</t>
  </si>
  <si>
    <t>Ad+Smaldjur</t>
  </si>
  <si>
    <t>Underlag för täthet vid tidpunkt 0</t>
  </si>
  <si>
    <t>Approx täthet före jakt</t>
  </si>
  <si>
    <t>Dödsrisk jakt</t>
  </si>
  <si>
    <t>Andel döda av övrigt</t>
  </si>
  <si>
    <t>Andel döda övrigt (B)</t>
  </si>
  <si>
    <t>Ne</t>
  </si>
  <si>
    <t>Nf</t>
  </si>
  <si>
    <t>B</t>
  </si>
  <si>
    <t>N hjortar döda av övrigt</t>
  </si>
  <si>
    <t>N hindar döda av övrigt</t>
  </si>
  <si>
    <t>N Döda hjort totalt</t>
  </si>
  <si>
    <t>N Döda hind totalt</t>
  </si>
  <si>
    <t>Antal spetshjortar</t>
  </si>
  <si>
    <t>Antal smaldjur/hindar</t>
  </si>
  <si>
    <t>Månad jaktsäsong slutar</t>
  </si>
  <si>
    <t>Månad jaktsäsong startar</t>
  </si>
  <si>
    <t>% hjortkalv av kalvar</t>
  </si>
  <si>
    <t>Årlig dödsrisk utom jakt %</t>
  </si>
  <si>
    <t>Enligt Kronobs</t>
  </si>
  <si>
    <t>Fyll i olivgröna celler om uppgifter finns tillgängliga (använd ej klipp och klistra). Tomma celler innebär att schablonvärden hämtas.</t>
  </si>
  <si>
    <t>Differens i antal hjortar i stammen mellan prognos och mål kan avläsas längst ned på sidan.</t>
  </si>
  <si>
    <t>Prognos (efter jakt)</t>
  </si>
  <si>
    <t>Brukbar t o m</t>
  </si>
  <si>
    <t>År senaste jakt</t>
  </si>
  <si>
    <t>Områdesareal (ha)</t>
  </si>
  <si>
    <t>Huvud blad 3</t>
  </si>
  <si>
    <t>Huvud blad 4</t>
  </si>
  <si>
    <t>Program och programversion</t>
  </si>
  <si>
    <t>Sidorna är anpassade för att kunna skrivas ut. För synpunkter och support kontakta ektorne@naturforvaltning.se. Vanliga frågor från användare (FAQ) hittas på Svensk Naturförvaltnings hemsida www.naturforvaltning.se</t>
  </si>
  <si>
    <t>Ektörne - Modellbeskrivning och anvisningar</t>
  </si>
  <si>
    <t>Ektörne - Förutsättningar</t>
  </si>
  <si>
    <t>Ektörne - Avskjutning &amp; Prognos</t>
  </si>
  <si>
    <t>Med detta program kan man beräkna förväntat antal individer i en kronviltstam upp till fem år i framtiden. Genom att variera avskjutning erhålls olika utfall. Programmet lämpar sig för att ta fram avskjutningsförslag som bland annat efterfrågas i förvaltningsplaner. För att skatta antalet djur i befintlig stam eller beskriva tidigare utveckling bör andra verktyg eller metoder användas.</t>
  </si>
  <si>
    <t>antal skjutna spetshjortar, hjortar äldre än spets, smaldjur/hindar och kalvar i området senaste året</t>
  </si>
  <si>
    <t>dödsrisk i kronviltstammen av annat än jakt såsom rovdjur, trafik och andra ej jaktbetingade orsaker</t>
  </si>
  <si>
    <t>Antal individer</t>
  </si>
  <si>
    <t>Antal individer per 1000 ha</t>
  </si>
  <si>
    <t>Antal hjortar äldre än spetshjort</t>
  </si>
  <si>
    <t>Kronviltstammens storlek</t>
  </si>
  <si>
    <t>% vuxna hjortar av vuxna individer</t>
  </si>
  <si>
    <t>% spets av vuxna hjortar</t>
  </si>
  <si>
    <t>% spetshjort av vuxna hjortar</t>
  </si>
  <si>
    <t>Stammens egenskaper</t>
  </si>
  <si>
    <t>Antal kalvar per hind</t>
  </si>
  <si>
    <t>områdesstorlek och antal kronvilt i området efter senaste jakt</t>
  </si>
  <si>
    <t>antal kalvar per hind från Kronobs</t>
  </si>
  <si>
    <t>Programmet bygger på en tillväxtmodell anpassad att fungera tillsammans med indata som bör finnas för att man ska kunna förvalta en egen kronviltstam. Modellen beaktar förändringar i andelen ettåriga hondjur i stammen och dess inverkan på hondjurens reproduktion. Modellen tar inte hänsyn till att överlevnad hos vuxna individer beror av ålder, mellanårsvariationer eller att reproduktion påverkas negativt av ökad täthet i kronviltstammen.</t>
  </si>
  <si>
    <t>% kalv av alla individer</t>
  </si>
  <si>
    <t>Ektörne - Grafer för presentation</t>
  </si>
  <si>
    <t xml:space="preserve">I Sverige räknar man med att det finns fem frilevande arter av hjortdjur: älg, kronvilt, dovvilt, rådjur och ren. Ingetdera namn avslöjar att det rör sig om hjortdjur. Detta till skillnad från vad de heter på engelska där de sistnämnda fyra har efterledet "deer" i respektive namn. "Deer" översatt till svenska är hjort. Historiskt har kronvilt och dovvilt kallats kronhjort respektive dovhjort och namnen förekommer inte sällan som synonymer. Men ändelsen -vilt är att föredra framför -hjort. Detta för att särskilja att man pratar om arten och inte enbart handjuren som benämns hjort. </t>
  </si>
  <si>
    <t>Kvaliteten på indata, inte minst antalet individer i stammen, har stor inverkan på resultat. Att använda mycket osäkra eller statistiskt felaktiga indata kan vara sämre än att helt utelämna dessa. För att värdera kvaliteten på indata bör experthjälp anlitas.</t>
  </si>
  <si>
    <r>
      <t xml:space="preserve">Gå till fliken </t>
    </r>
    <r>
      <rPr>
        <i/>
        <sz val="11"/>
        <color indexed="8"/>
        <rFont val="Arial"/>
        <family val="2"/>
      </rPr>
      <t xml:space="preserve">4 Avskjutning&amp;Prognos. </t>
    </r>
    <r>
      <rPr>
        <sz val="11"/>
        <color indexed="8"/>
        <rFont val="Arial"/>
        <family val="2"/>
      </rPr>
      <t>Fyll i den tänkta avskjutningen för respektive år i den övre tabellen. Observera att endast orange celler kan fyllas i! Senaste årets avskjutning syns i första kolumnen med grå bakgrund. Beräkningen sker automatiskt och kan läsas av i diagram eller tabeller.</t>
    </r>
  </si>
  <si>
    <r>
      <t xml:space="preserve">Använd eventuellt figurer i fliken </t>
    </r>
    <r>
      <rPr>
        <i/>
        <sz val="11"/>
        <color indexed="8"/>
        <rFont val="Arial"/>
        <family val="2"/>
      </rPr>
      <t xml:space="preserve">Bilaga Grafer för presentation </t>
    </r>
    <r>
      <rPr>
        <sz val="11"/>
        <color indexed="8"/>
        <rFont val="Arial"/>
        <family val="2"/>
      </rPr>
      <t>som komplement till resultat som återfinns i fliken 4.</t>
    </r>
  </si>
  <si>
    <t>Kronvilt eller kronhjort?</t>
  </si>
  <si>
    <t>Hjortarna har olika benämningar beroende på ålder och utvecklad hornkrona. Den årligen utväxande kronan varierar mellan individer men tilltar i storlek med ålder tills de blir riktigt gamla då den kan bli mindre, så kallad retur. Som regel har en individ under sitt andra levnadsår endast två spetshorn och dessa kallas följdaktligen spetshjort. Hjortar nämast äldre (2-5 år) kallas unghjort alternativt mellanhjort. De äldsta och största brukar benämnas äldre hjort, kapital hjort eller hjort med kronbildning. Hondjur som inte burit kalv kallas smaldjur medan hondjur som är vuxen nog att föda kalv benämns hind.</t>
  </si>
  <si>
    <t>Ektörne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</si>
</sst>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k_r_-;\-* #,##0.00\ _k_r_-;_-* &quot;-&quot;??\ _k_r_-;_-@_-"/>
    <numFmt numFmtId="165" formatCode="0.0%"/>
    <numFmt numFmtId="166" formatCode="0.0"/>
    <numFmt numFmtId="167" formatCode="0.000"/>
    <numFmt numFmtId="168" formatCode="yy/mm/dd;@"/>
    <numFmt numFmtId="169" formatCode="0.0000"/>
    <numFmt numFmtId="170" formatCode="0.0000%"/>
  </numFmts>
  <fonts count="53" x14ac:knownFonts="1">
    <font>
      <sz val="11"/>
      <color theme="1"/>
      <name val="Arial"/>
      <family val="2"/>
    </font>
    <font>
      <sz val="11"/>
      <color indexed="8"/>
      <name val="Calibri"/>
      <family val="2"/>
    </font>
    <font>
      <b/>
      <sz val="18"/>
      <color indexed="52"/>
      <name val="Arial"/>
      <family val="2"/>
    </font>
    <font>
      <b/>
      <sz val="11"/>
      <color indexed="8"/>
      <name val="Arial"/>
      <family val="2"/>
    </font>
    <font>
      <sz val="11"/>
      <name val="Arial"/>
      <family val="2"/>
    </font>
    <font>
      <i/>
      <sz val="11"/>
      <color indexed="8"/>
      <name val="Arial"/>
      <family val="2"/>
    </font>
    <font>
      <sz val="11"/>
      <color indexed="8"/>
      <name val="Arial"/>
      <family val="2"/>
    </font>
    <font>
      <sz val="20"/>
      <color indexed="8"/>
      <name val="Calibri"/>
      <family val="2"/>
    </font>
    <font>
      <b/>
      <sz val="10"/>
      <name val="Arial"/>
      <family val="2"/>
    </font>
    <font>
      <sz val="10"/>
      <name val="Arial"/>
      <family val="2"/>
    </font>
    <font>
      <sz val="10"/>
      <color indexed="10"/>
      <name val="Arial"/>
      <family val="2"/>
    </font>
    <font>
      <sz val="10"/>
      <color indexed="8"/>
      <name val="Arial"/>
      <family val="2"/>
    </font>
    <font>
      <sz val="11"/>
      <color indexed="10"/>
      <name val="Arial"/>
      <family val="2"/>
    </font>
    <font>
      <sz val="8"/>
      <name val="Arial"/>
      <family val="2"/>
    </font>
    <font>
      <sz val="11"/>
      <color indexed="9"/>
      <name val="Calibri"/>
      <family val="2"/>
    </font>
    <font>
      <b/>
      <sz val="11"/>
      <color indexed="52"/>
      <name val="Calibri"/>
      <family val="2"/>
    </font>
    <font>
      <sz val="11"/>
      <color indexed="17"/>
      <name val="Calibri"/>
      <family val="2"/>
    </font>
    <font>
      <sz val="11"/>
      <color indexed="20"/>
      <name val="Calibri"/>
      <family val="2"/>
    </font>
    <font>
      <i/>
      <sz val="11"/>
      <color indexed="23"/>
      <name val="Calibri"/>
      <family val="2"/>
    </font>
    <font>
      <sz val="11"/>
      <color indexed="62"/>
      <name val="Calibri"/>
      <family val="2"/>
    </font>
    <font>
      <b/>
      <sz val="11"/>
      <color indexed="9"/>
      <name val="Calibri"/>
      <family val="2"/>
    </font>
    <font>
      <sz val="11"/>
      <color indexed="52"/>
      <name val="Calibri"/>
      <family val="2"/>
    </font>
    <font>
      <sz val="11"/>
      <color indexed="6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63"/>
      <name val="Calibri"/>
      <family val="2"/>
    </font>
    <font>
      <sz val="11"/>
      <color indexed="10"/>
      <name val="Calibri"/>
      <family val="2"/>
    </font>
    <font>
      <b/>
      <sz val="10"/>
      <color indexed="9"/>
      <name val="Arial"/>
      <family val="2"/>
    </font>
    <font>
      <sz val="9"/>
      <name val="Arial"/>
      <family val="2"/>
    </font>
    <font>
      <sz val="5"/>
      <color indexed="8"/>
      <name val="Arial"/>
      <family val="2"/>
    </font>
    <font>
      <sz val="6"/>
      <name val="Arial"/>
      <family val="2"/>
    </font>
    <font>
      <sz val="9"/>
      <color indexed="81"/>
      <name val="Tahoma"/>
      <family val="2"/>
    </font>
    <font>
      <sz val="11"/>
      <color indexed="9"/>
      <name val="Arial"/>
      <family val="2"/>
    </font>
    <font>
      <sz val="11"/>
      <color theme="1"/>
      <name val="Arial"/>
      <family val="2"/>
    </font>
    <font>
      <sz val="11"/>
      <color theme="1"/>
      <name val="Calibri"/>
      <family val="2"/>
      <scheme val="minor"/>
    </font>
    <font>
      <sz val="9"/>
      <color theme="1"/>
      <name val="Arial"/>
      <family val="2"/>
    </font>
    <font>
      <sz val="11"/>
      <color theme="0"/>
      <name val="Arial"/>
      <family val="2"/>
    </font>
    <font>
      <sz val="10"/>
      <color theme="1"/>
      <name val="Arial"/>
      <family val="2"/>
    </font>
    <font>
      <sz val="5"/>
      <color theme="1"/>
      <name val="Arial"/>
      <family val="2"/>
    </font>
    <font>
      <b/>
      <sz val="10"/>
      <color theme="0"/>
      <name val="Arial"/>
      <family val="2"/>
    </font>
    <font>
      <b/>
      <sz val="11"/>
      <color theme="1"/>
      <name val="Arial"/>
      <family val="2"/>
    </font>
    <font>
      <b/>
      <sz val="10"/>
      <color rgb="FFFF0000"/>
      <name val="Arial"/>
      <family val="2"/>
    </font>
    <font>
      <b/>
      <sz val="10"/>
      <color theme="1"/>
      <name val="Arial"/>
      <family val="2"/>
    </font>
    <font>
      <sz val="11"/>
      <name val="Calibri"/>
      <family val="2"/>
      <scheme val="minor"/>
    </font>
    <font>
      <b/>
      <sz val="11"/>
      <color rgb="FFFF0000"/>
      <name val="Arial"/>
      <family val="2"/>
    </font>
    <font>
      <sz val="11"/>
      <color theme="0" tint="-0.34998626667073579"/>
      <name val="Arial"/>
      <family val="2"/>
    </font>
    <font>
      <sz val="11"/>
      <color theme="0"/>
      <name val="Calibri"/>
      <family val="2"/>
      <scheme val="minor"/>
    </font>
    <font>
      <b/>
      <sz val="11"/>
      <color theme="0"/>
      <name val="Arial"/>
      <family val="2"/>
    </font>
    <font>
      <b/>
      <sz val="11"/>
      <name val="Arial"/>
      <family val="2"/>
    </font>
    <font>
      <b/>
      <sz val="9"/>
      <color indexed="81"/>
      <name val="Tahoma"/>
      <family val="2"/>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6"/>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52"/>
        <bgColor indexed="64"/>
      </patternFill>
    </fill>
    <fill>
      <patternFill patternType="solid">
        <fgColor indexed="22"/>
        <bgColor indexed="64"/>
      </patternFill>
    </fill>
    <fill>
      <patternFill patternType="solid">
        <fgColor theme="2"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rgb="FFFF9900"/>
      </patternFill>
    </fill>
    <fill>
      <patternFill patternType="solid">
        <fgColor rgb="FFFF0000"/>
        <bgColor indexed="64"/>
      </patternFill>
    </fill>
    <fill>
      <patternFill patternType="solid">
        <fgColor indexed="9"/>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FF9900"/>
        <bgColor indexed="64"/>
      </patternFill>
    </fill>
  </fills>
  <borders count="31">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bottom/>
      <diagonal/>
    </border>
    <border>
      <left/>
      <right style="thin">
        <color indexed="64"/>
      </right>
      <top style="thin">
        <color indexed="55"/>
      </top>
      <bottom style="thin">
        <color indexed="55"/>
      </bottom>
      <diagonal/>
    </border>
    <border>
      <left/>
      <right style="thin">
        <color indexed="64"/>
      </right>
      <top style="thin">
        <color indexed="55"/>
      </top>
      <bottom style="medium">
        <color indexed="64"/>
      </bottom>
      <diagonal/>
    </border>
    <border>
      <left/>
      <right style="thin">
        <color indexed="64"/>
      </right>
      <top style="medium">
        <color indexed="64"/>
      </top>
      <bottom style="thin">
        <color indexed="64"/>
      </bottom>
      <diagonal/>
    </border>
  </borders>
  <cellStyleXfs count="51">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6" fillId="16" borderId="1" applyNumberFormat="0" applyFont="0" applyAlignment="0" applyProtection="0"/>
    <xf numFmtId="0" fontId="15" fillId="17" borderId="2" applyNumberFormat="0" applyAlignment="0" applyProtection="0"/>
    <xf numFmtId="0" fontId="16" fillId="4" borderId="0" applyNumberFormat="0" applyBorder="0" applyAlignment="0" applyProtection="0"/>
    <xf numFmtId="0" fontId="17" fillId="3"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21" borderId="0" applyNumberFormat="0" applyBorder="0" applyAlignment="0" applyProtection="0"/>
    <xf numFmtId="0" fontId="18" fillId="0" borderId="0" applyNumberFormat="0" applyFill="0" applyBorder="0" applyAlignment="0" applyProtection="0"/>
    <xf numFmtId="0" fontId="19" fillId="7" borderId="2" applyNumberFormat="0" applyAlignment="0" applyProtection="0"/>
    <xf numFmtId="0" fontId="20" fillId="22" borderId="3" applyNumberFormat="0" applyAlignment="0" applyProtection="0"/>
    <xf numFmtId="0" fontId="21" fillId="0" borderId="4" applyNumberFormat="0" applyFill="0" applyAlignment="0" applyProtection="0"/>
    <xf numFmtId="0" fontId="22" fillId="23" borderId="0" applyNumberFormat="0" applyBorder="0" applyAlignment="0" applyProtection="0"/>
    <xf numFmtId="0" fontId="9" fillId="0" borderId="0"/>
    <xf numFmtId="0" fontId="6" fillId="0" borderId="0"/>
    <xf numFmtId="0" fontId="37" fillId="0" borderId="0"/>
    <xf numFmtId="9" fontId="6" fillId="0" borderId="0" applyFont="0" applyFill="0" applyBorder="0" applyAlignment="0" applyProtection="0"/>
    <xf numFmtId="9" fontId="9" fillId="0" borderId="0" applyFont="0" applyFill="0" applyBorder="0" applyAlignment="0" applyProtection="0"/>
    <xf numFmtId="9" fontId="6" fillId="0" borderId="0" applyFont="0" applyFill="0" applyBorder="0" applyAlignment="0" applyProtection="0"/>
    <xf numFmtId="9" fontId="37" fillId="0" borderId="0" applyFont="0" applyFill="0" applyBorder="0" applyAlignment="0" applyProtection="0"/>
    <xf numFmtId="0" fontId="24" fillId="0" borderId="5" applyNumberFormat="0" applyFill="0" applyAlignment="0" applyProtection="0"/>
    <xf numFmtId="0" fontId="25" fillId="0" borderId="6" applyNumberFormat="0" applyFill="0" applyAlignment="0" applyProtection="0"/>
    <xf numFmtId="0" fontId="26" fillId="0" borderId="7" applyNumberFormat="0" applyFill="0" applyAlignment="0" applyProtection="0"/>
    <xf numFmtId="0" fontId="26" fillId="0" borderId="0" applyNumberFormat="0" applyFill="0" applyBorder="0" applyAlignment="0" applyProtection="0"/>
    <xf numFmtId="0" fontId="23" fillId="0" borderId="0" applyNumberFormat="0" applyFill="0" applyBorder="0" applyAlignment="0" applyProtection="0"/>
    <xf numFmtId="0" fontId="27" fillId="0" borderId="8" applyNumberFormat="0" applyFill="0" applyAlignment="0" applyProtection="0"/>
    <xf numFmtId="164" fontId="9" fillId="0" borderId="0" applyFont="0" applyFill="0" applyBorder="0" applyAlignment="0" applyProtection="0"/>
    <xf numFmtId="0" fontId="28" fillId="17" borderId="9" applyNumberFormat="0" applyAlignment="0" applyProtection="0"/>
    <xf numFmtId="0" fontId="29" fillId="0" borderId="0" applyNumberFormat="0" applyFill="0" applyBorder="0" applyAlignment="0" applyProtection="0"/>
    <xf numFmtId="9" fontId="36" fillId="0" borderId="0" applyFont="0" applyFill="0" applyBorder="0" applyAlignment="0" applyProtection="0"/>
  </cellStyleXfs>
  <cellXfs count="302">
    <xf numFmtId="0" fontId="0" fillId="0" borderId="0" xfId="0"/>
    <xf numFmtId="0" fontId="0" fillId="24" borderId="0" xfId="0" applyFill="1" applyProtection="1">
      <protection hidden="1"/>
    </xf>
    <xf numFmtId="0" fontId="0" fillId="25" borderId="0" xfId="0" applyFill="1" applyProtection="1">
      <protection hidden="1"/>
    </xf>
    <xf numFmtId="0" fontId="0" fillId="0" borderId="0" xfId="0" applyProtection="1">
      <protection hidden="1"/>
    </xf>
    <xf numFmtId="0" fontId="0" fillId="24" borderId="0" xfId="0" applyFill="1"/>
    <xf numFmtId="0" fontId="0" fillId="25" borderId="0" xfId="0" applyFill="1"/>
    <xf numFmtId="0" fontId="2" fillId="0" borderId="0" xfId="0" applyFont="1" applyAlignment="1">
      <alignment horizontal="center"/>
    </xf>
    <xf numFmtId="0" fontId="7" fillId="0" borderId="0" xfId="0" applyFont="1" applyAlignment="1">
      <alignment horizontal="right" vertical="center"/>
    </xf>
    <xf numFmtId="0" fontId="7" fillId="0" borderId="0" xfId="0" applyFont="1" applyAlignment="1">
      <alignment horizontal="right" vertical="top"/>
    </xf>
    <xf numFmtId="0" fontId="0" fillId="0" borderId="0" xfId="0" applyAlignment="1">
      <alignment horizontal="center"/>
    </xf>
    <xf numFmtId="0" fontId="3" fillId="0" borderId="0" xfId="0" applyFont="1"/>
    <xf numFmtId="0" fontId="4" fillId="0" borderId="0" xfId="0" applyFont="1" applyAlignment="1">
      <alignment vertical="center"/>
    </xf>
    <xf numFmtId="0" fontId="0" fillId="0" borderId="0" xfId="0" applyAlignment="1">
      <alignment horizontal="left" vertical="center"/>
    </xf>
    <xf numFmtId="0" fontId="0" fillId="28" borderId="0" xfId="0" applyFill="1" applyAlignment="1">
      <alignment horizontal="center"/>
    </xf>
    <xf numFmtId="0" fontId="0" fillId="28" borderId="0" xfId="0" applyFill="1"/>
    <xf numFmtId="0" fontId="0" fillId="28" borderId="0" xfId="0" applyFill="1" applyProtection="1">
      <protection hidden="1"/>
    </xf>
    <xf numFmtId="0" fontId="3" fillId="28" borderId="0" xfId="0" applyFont="1" applyFill="1" applyAlignment="1">
      <alignment horizontal="left" readingOrder="1"/>
    </xf>
    <xf numFmtId="0" fontId="7" fillId="28" borderId="0" xfId="0" applyFont="1" applyFill="1" applyAlignment="1">
      <alignment horizontal="center" vertical="center"/>
    </xf>
    <xf numFmtId="0" fontId="6" fillId="28" borderId="0" xfId="0" applyFont="1" applyFill="1" applyAlignment="1">
      <alignment horizontal="left" vertical="center" readingOrder="1"/>
    </xf>
    <xf numFmtId="0" fontId="0" fillId="28" borderId="0" xfId="0" applyFill="1" applyAlignment="1">
      <alignment horizontal="left" vertical="center"/>
    </xf>
    <xf numFmtId="0" fontId="9" fillId="28" borderId="18" xfId="35" applyFont="1" applyFill="1" applyBorder="1" applyAlignment="1">
      <alignment horizontal="center"/>
    </xf>
    <xf numFmtId="0" fontId="31" fillId="28" borderId="18" xfId="35" applyFont="1" applyFill="1" applyBorder="1" applyAlignment="1">
      <alignment horizontal="center"/>
    </xf>
    <xf numFmtId="0" fontId="31" fillId="28" borderId="0" xfId="35" applyFont="1" applyFill="1" applyAlignment="1">
      <alignment horizontal="center"/>
    </xf>
    <xf numFmtId="0" fontId="37" fillId="28" borderId="0" xfId="36" applyFill="1"/>
    <xf numFmtId="0" fontId="3" fillId="28" borderId="0" xfId="0" applyFont="1" applyFill="1"/>
    <xf numFmtId="0" fontId="6" fillId="28" borderId="0" xfId="35" applyFill="1"/>
    <xf numFmtId="1" fontId="8" fillId="28" borderId="0" xfId="35" applyNumberFormat="1" applyFont="1" applyFill="1" applyAlignment="1">
      <alignment horizontal="center" vertical="center"/>
    </xf>
    <xf numFmtId="0" fontId="37" fillId="0" borderId="0" xfId="36"/>
    <xf numFmtId="1" fontId="9" fillId="27" borderId="12" xfId="35" applyNumberFormat="1" applyFont="1" applyFill="1" applyBorder="1" applyAlignment="1">
      <alignment horizontal="center"/>
    </xf>
    <xf numFmtId="0" fontId="9" fillId="27" borderId="14" xfId="35" applyFont="1" applyFill="1" applyBorder="1" applyAlignment="1">
      <alignment horizontal="center"/>
    </xf>
    <xf numFmtId="0" fontId="9" fillId="27" borderId="15" xfId="35" applyFont="1" applyFill="1" applyBorder="1" applyAlignment="1">
      <alignment horizontal="center"/>
    </xf>
    <xf numFmtId="0" fontId="38" fillId="28" borderId="18" xfId="36" applyFont="1" applyFill="1" applyBorder="1" applyAlignment="1">
      <alignment horizontal="center"/>
    </xf>
    <xf numFmtId="1" fontId="39" fillId="28" borderId="0" xfId="0" applyNumberFormat="1" applyFont="1" applyFill="1"/>
    <xf numFmtId="0" fontId="0" fillId="0" borderId="0" xfId="0" applyAlignment="1">
      <alignment wrapText="1"/>
    </xf>
    <xf numFmtId="0" fontId="36" fillId="28" borderId="0" xfId="36" applyFont="1" applyFill="1"/>
    <xf numFmtId="9" fontId="30" fillId="26" borderId="12" xfId="39" applyFont="1" applyFill="1" applyBorder="1" applyAlignment="1" applyProtection="1">
      <alignment horizontal="center"/>
      <protection locked="0"/>
    </xf>
    <xf numFmtId="0" fontId="41" fillId="28" borderId="0" xfId="36" applyFont="1" applyFill="1"/>
    <xf numFmtId="0" fontId="12" fillId="28" borderId="0" xfId="35" applyFont="1" applyFill="1"/>
    <xf numFmtId="0" fontId="4" fillId="28" borderId="0" xfId="35" applyFont="1" applyFill="1" applyAlignment="1">
      <alignment horizontal="center"/>
    </xf>
    <xf numFmtId="0" fontId="33" fillId="28" borderId="0" xfId="35" applyFont="1" applyFill="1" applyAlignment="1">
      <alignment horizontal="center"/>
    </xf>
    <xf numFmtId="3" fontId="9" fillId="27" borderId="23" xfId="35" applyNumberFormat="1" applyFont="1" applyFill="1" applyBorder="1" applyAlignment="1">
      <alignment horizontal="center"/>
    </xf>
    <xf numFmtId="1" fontId="36" fillId="28" borderId="0" xfId="36" applyNumberFormat="1" applyFont="1" applyFill="1" applyAlignment="1">
      <alignment horizontal="center"/>
    </xf>
    <xf numFmtId="0" fontId="40" fillId="28" borderId="0" xfId="36" applyFont="1" applyFill="1"/>
    <xf numFmtId="0" fontId="8" fillId="28" borderId="0" xfId="35" applyFont="1" applyFill="1"/>
    <xf numFmtId="0" fontId="11" fillId="28" borderId="0" xfId="35" applyFont="1" applyFill="1"/>
    <xf numFmtId="0" fontId="10" fillId="28" borderId="0" xfId="35" applyFont="1" applyFill="1"/>
    <xf numFmtId="0" fontId="9" fillId="28" borderId="0" xfId="35" applyFont="1" applyFill="1"/>
    <xf numFmtId="0" fontId="32" fillId="28" borderId="0" xfId="35" applyFont="1" applyFill="1"/>
    <xf numFmtId="0" fontId="36" fillId="28" borderId="18" xfId="36" applyFont="1" applyFill="1" applyBorder="1"/>
    <xf numFmtId="1" fontId="30" fillId="24" borderId="13" xfId="35" applyNumberFormat="1" applyFont="1" applyFill="1" applyBorder="1" applyAlignment="1" applyProtection="1">
      <alignment horizontal="center"/>
      <protection locked="0"/>
    </xf>
    <xf numFmtId="3" fontId="30" fillId="24" borderId="14" xfId="35" applyNumberFormat="1" applyFont="1" applyFill="1" applyBorder="1" applyAlignment="1" applyProtection="1">
      <alignment horizontal="center"/>
      <protection locked="0"/>
    </xf>
    <xf numFmtId="1" fontId="30" fillId="24" borderId="14" xfId="35" applyNumberFormat="1" applyFont="1" applyFill="1" applyBorder="1" applyAlignment="1" applyProtection="1">
      <alignment horizontal="center"/>
      <protection locked="0"/>
    </xf>
    <xf numFmtId="1" fontId="30" fillId="24" borderId="15" xfId="35" applyNumberFormat="1" applyFont="1" applyFill="1" applyBorder="1" applyAlignment="1" applyProtection="1">
      <alignment horizontal="center"/>
      <protection locked="0"/>
    </xf>
    <xf numFmtId="9" fontId="42" fillId="26" borderId="20" xfId="40" applyFont="1" applyFill="1" applyBorder="1" applyAlignment="1" applyProtection="1">
      <alignment horizontal="center"/>
      <protection locked="0"/>
    </xf>
    <xf numFmtId="0" fontId="36" fillId="28" borderId="27" xfId="36" applyFont="1" applyFill="1" applyBorder="1"/>
    <xf numFmtId="0" fontId="43" fillId="28" borderId="17" xfId="36" applyFont="1" applyFill="1" applyBorder="1" applyAlignment="1">
      <alignment horizontal="left"/>
    </xf>
    <xf numFmtId="0" fontId="0" fillId="28" borderId="0" xfId="0" applyFill="1" applyAlignment="1">
      <alignment wrapText="1" readingOrder="1"/>
    </xf>
    <xf numFmtId="3" fontId="6" fillId="28" borderId="0" xfId="35" applyNumberFormat="1" applyFill="1"/>
    <xf numFmtId="3" fontId="9" fillId="28" borderId="0" xfId="35" applyNumberFormat="1" applyFont="1" applyFill="1" applyAlignment="1">
      <alignment horizontal="center"/>
    </xf>
    <xf numFmtId="0" fontId="36" fillId="28" borderId="0" xfId="36" quotePrefix="1" applyFont="1" applyFill="1"/>
    <xf numFmtId="0" fontId="13" fillId="28" borderId="0" xfId="35" applyFont="1" applyFill="1" applyAlignment="1">
      <alignment horizontal="center" vertical="top"/>
    </xf>
    <xf numFmtId="0" fontId="9" fillId="28" borderId="13" xfId="35" applyFont="1" applyFill="1" applyBorder="1" applyAlignment="1">
      <alignment vertical="center"/>
    </xf>
    <xf numFmtId="2" fontId="9" fillId="28" borderId="0" xfId="35" applyNumberFormat="1" applyFont="1" applyFill="1" applyAlignment="1">
      <alignment horizontal="center"/>
    </xf>
    <xf numFmtId="2" fontId="42" fillId="28" borderId="0" xfId="35" applyNumberFormat="1" applyFont="1" applyFill="1" applyAlignment="1">
      <alignment horizontal="center"/>
    </xf>
    <xf numFmtId="1" fontId="42" fillId="28" borderId="0" xfId="35" applyNumberFormat="1" applyFont="1" applyFill="1" applyAlignment="1">
      <alignment horizontal="center"/>
    </xf>
    <xf numFmtId="0" fontId="0" fillId="28" borderId="0" xfId="0" applyFill="1" applyAlignment="1">
      <alignment vertical="center"/>
    </xf>
    <xf numFmtId="0" fontId="36" fillId="0" borderId="0" xfId="36" applyFont="1"/>
    <xf numFmtId="2" fontId="42" fillId="26" borderId="15" xfId="35" applyNumberFormat="1" applyFont="1" applyFill="1" applyBorder="1" applyAlignment="1" applyProtection="1">
      <alignment horizontal="center"/>
      <protection locked="0"/>
    </xf>
    <xf numFmtId="2" fontId="9" fillId="27" borderId="15" xfId="35" applyNumberFormat="1" applyFont="1" applyFill="1" applyBorder="1" applyAlignment="1">
      <alignment horizontal="center"/>
    </xf>
    <xf numFmtId="0" fontId="31" fillId="28" borderId="18" xfId="35" applyFont="1" applyFill="1" applyBorder="1" applyAlignment="1">
      <alignment horizontal="center" wrapText="1"/>
    </xf>
    <xf numFmtId="0" fontId="43" fillId="28" borderId="17" xfId="36" applyFont="1" applyFill="1" applyBorder="1"/>
    <xf numFmtId="2" fontId="0" fillId="0" borderId="0" xfId="0" applyNumberFormat="1" applyProtection="1">
      <protection hidden="1"/>
    </xf>
    <xf numFmtId="0" fontId="46" fillId="0" borderId="0" xfId="36" applyFont="1"/>
    <xf numFmtId="0" fontId="9" fillId="28" borderId="18" xfId="35" applyFont="1" applyFill="1" applyBorder="1" applyAlignment="1">
      <alignment vertical="center"/>
    </xf>
    <xf numFmtId="0" fontId="43" fillId="28" borderId="17" xfId="0" applyFont="1" applyFill="1" applyBorder="1"/>
    <xf numFmtId="0" fontId="0" fillId="0" borderId="17" xfId="0" applyBorder="1"/>
    <xf numFmtId="9" fontId="0" fillId="0" borderId="0" xfId="50" applyFont="1" applyProtection="1">
      <protection hidden="1"/>
    </xf>
    <xf numFmtId="169" fontId="0" fillId="0" borderId="0" xfId="0" applyNumberFormat="1" applyProtection="1">
      <protection hidden="1"/>
    </xf>
    <xf numFmtId="165" fontId="0" fillId="0" borderId="0" xfId="50" applyNumberFormat="1" applyFont="1" applyProtection="1">
      <protection hidden="1"/>
    </xf>
    <xf numFmtId="0" fontId="0" fillId="33" borderId="0" xfId="0" applyFill="1" applyProtection="1">
      <protection hidden="1"/>
    </xf>
    <xf numFmtId="0" fontId="0" fillId="34" borderId="0" xfId="0" applyFill="1" applyProtection="1">
      <protection hidden="1"/>
    </xf>
    <xf numFmtId="0" fontId="0" fillId="35" borderId="0" xfId="0" applyFill="1" applyProtection="1">
      <protection hidden="1"/>
    </xf>
    <xf numFmtId="0" fontId="47" fillId="0" borderId="0" xfId="0" applyFont="1" applyProtection="1">
      <protection hidden="1"/>
    </xf>
    <xf numFmtId="0" fontId="0" fillId="33" borderId="24" xfId="0" applyFill="1" applyBorder="1" applyProtection="1">
      <protection hidden="1"/>
    </xf>
    <xf numFmtId="0" fontId="0" fillId="34" borderId="24" xfId="0" applyFill="1" applyBorder="1" applyProtection="1">
      <protection hidden="1"/>
    </xf>
    <xf numFmtId="1" fontId="0" fillId="34" borderId="24" xfId="0" applyNumberFormat="1" applyFill="1" applyBorder="1" applyProtection="1">
      <protection hidden="1"/>
    </xf>
    <xf numFmtId="0" fontId="0" fillId="35" borderId="24" xfId="0" applyFill="1" applyBorder="1" applyProtection="1">
      <protection hidden="1"/>
    </xf>
    <xf numFmtId="0" fontId="0" fillId="0" borderId="24" xfId="0" applyBorder="1" applyProtection="1">
      <protection hidden="1"/>
    </xf>
    <xf numFmtId="1" fontId="48" fillId="33" borderId="0" xfId="0" applyNumberFormat="1" applyFont="1" applyFill="1" applyProtection="1">
      <protection hidden="1"/>
    </xf>
    <xf numFmtId="1" fontId="0" fillId="34" borderId="0" xfId="0" applyNumberFormat="1" applyFill="1" applyProtection="1">
      <protection hidden="1"/>
    </xf>
    <xf numFmtId="1" fontId="48" fillId="34" borderId="0" xfId="0" applyNumberFormat="1" applyFont="1" applyFill="1" applyProtection="1">
      <protection hidden="1"/>
    </xf>
    <xf numFmtId="1" fontId="0" fillId="35" borderId="0" xfId="0" applyNumberFormat="1" applyFill="1" applyProtection="1">
      <protection hidden="1"/>
    </xf>
    <xf numFmtId="9" fontId="0" fillId="0" borderId="0" xfId="0" applyNumberFormat="1" applyProtection="1">
      <protection hidden="1"/>
    </xf>
    <xf numFmtId="1" fontId="0" fillId="33" borderId="0" xfId="0" applyNumberFormat="1" applyFill="1" applyProtection="1">
      <protection hidden="1"/>
    </xf>
    <xf numFmtId="1" fontId="0" fillId="27" borderId="0" xfId="0" applyNumberFormat="1" applyFill="1" applyProtection="1">
      <protection hidden="1"/>
    </xf>
    <xf numFmtId="1" fontId="0" fillId="0" borderId="0" xfId="0" applyNumberFormat="1" applyProtection="1">
      <protection hidden="1"/>
    </xf>
    <xf numFmtId="1" fontId="4" fillId="0" borderId="0" xfId="0" applyNumberFormat="1" applyFont="1" applyProtection="1">
      <protection hidden="1"/>
    </xf>
    <xf numFmtId="1" fontId="0" fillId="30" borderId="0" xfId="0" applyNumberFormat="1" applyFill="1" applyProtection="1">
      <protection hidden="1"/>
    </xf>
    <xf numFmtId="1" fontId="0" fillId="33" borderId="24" xfId="0" applyNumberFormat="1" applyFill="1" applyBorder="1" applyProtection="1">
      <protection hidden="1"/>
    </xf>
    <xf numFmtId="1" fontId="0" fillId="30" borderId="24" xfId="0" applyNumberFormat="1" applyFill="1" applyBorder="1" applyProtection="1">
      <protection hidden="1"/>
    </xf>
    <xf numFmtId="1" fontId="0" fillId="35" borderId="24" xfId="0" applyNumberFormat="1" applyFill="1" applyBorder="1" applyProtection="1">
      <protection hidden="1"/>
    </xf>
    <xf numFmtId="2" fontId="0" fillId="34" borderId="0" xfId="0" applyNumberFormat="1" applyFill="1" applyProtection="1">
      <protection hidden="1"/>
    </xf>
    <xf numFmtId="2" fontId="0" fillId="33" borderId="0" xfId="0" applyNumberFormat="1" applyFill="1" applyProtection="1">
      <protection hidden="1"/>
    </xf>
    <xf numFmtId="2" fontId="0" fillId="27" borderId="0" xfId="0" applyNumberFormat="1" applyFill="1" applyProtection="1">
      <protection hidden="1"/>
    </xf>
    <xf numFmtId="2" fontId="0" fillId="33" borderId="24" xfId="0" applyNumberFormat="1" applyFill="1" applyBorder="1" applyProtection="1">
      <protection hidden="1"/>
    </xf>
    <xf numFmtId="2" fontId="0" fillId="34" borderId="24" xfId="0" applyNumberFormat="1" applyFill="1" applyBorder="1" applyProtection="1">
      <protection hidden="1"/>
    </xf>
    <xf numFmtId="9" fontId="0" fillId="0" borderId="0" xfId="50" applyFont="1" applyFill="1" applyProtection="1">
      <protection hidden="1"/>
    </xf>
    <xf numFmtId="170" fontId="0" fillId="0" borderId="0" xfId="0" applyNumberFormat="1" applyProtection="1">
      <protection hidden="1"/>
    </xf>
    <xf numFmtId="9" fontId="0" fillId="34" borderId="0" xfId="50" applyFont="1" applyFill="1" applyProtection="1">
      <protection hidden="1"/>
    </xf>
    <xf numFmtId="165" fontId="0" fillId="27" borderId="0" xfId="50" applyNumberFormat="1" applyFont="1" applyFill="1" applyProtection="1">
      <protection hidden="1"/>
    </xf>
    <xf numFmtId="9" fontId="0" fillId="33" borderId="0" xfId="50" applyFont="1" applyFill="1" applyProtection="1">
      <protection hidden="1"/>
    </xf>
    <xf numFmtId="165" fontId="0" fillId="0" borderId="0" xfId="0" applyNumberFormat="1" applyProtection="1">
      <protection hidden="1"/>
    </xf>
    <xf numFmtId="9" fontId="0" fillId="33" borderId="24" xfId="50" applyFont="1" applyFill="1" applyBorder="1" applyProtection="1">
      <protection hidden="1"/>
    </xf>
    <xf numFmtId="9" fontId="0" fillId="34" borderId="24" xfId="50" applyFont="1" applyFill="1" applyBorder="1" applyProtection="1">
      <protection hidden="1"/>
    </xf>
    <xf numFmtId="166" fontId="48" fillId="33" borderId="0" xfId="0" applyNumberFormat="1" applyFont="1" applyFill="1" applyProtection="1">
      <protection hidden="1"/>
    </xf>
    <xf numFmtId="166" fontId="4" fillId="34" borderId="0" xfId="0" applyNumberFormat="1" applyFont="1" applyFill="1" applyProtection="1">
      <protection hidden="1"/>
    </xf>
    <xf numFmtId="166" fontId="0" fillId="33" borderId="0" xfId="0" applyNumberFormat="1" applyFill="1" applyProtection="1">
      <protection hidden="1"/>
    </xf>
    <xf numFmtId="166" fontId="0" fillId="34" borderId="0" xfId="0" applyNumberFormat="1" applyFill="1" applyProtection="1">
      <protection hidden="1"/>
    </xf>
    <xf numFmtId="166" fontId="0" fillId="33" borderId="24" xfId="0" applyNumberFormat="1" applyFill="1" applyBorder="1" applyProtection="1">
      <protection hidden="1"/>
    </xf>
    <xf numFmtId="166" fontId="0" fillId="34" borderId="24" xfId="0" applyNumberFormat="1" applyFill="1" applyBorder="1" applyProtection="1">
      <protection hidden="1"/>
    </xf>
    <xf numFmtId="166" fontId="0" fillId="0" borderId="0" xfId="0" applyNumberFormat="1" applyProtection="1">
      <protection hidden="1"/>
    </xf>
    <xf numFmtId="167" fontId="0" fillId="34" borderId="0" xfId="0" applyNumberFormat="1" applyFill="1" applyProtection="1">
      <protection hidden="1"/>
    </xf>
    <xf numFmtId="167" fontId="0" fillId="33" borderId="0" xfId="0" applyNumberFormat="1" applyFill="1" applyProtection="1">
      <protection hidden="1"/>
    </xf>
    <xf numFmtId="167" fontId="0" fillId="33" borderId="24" xfId="0" applyNumberFormat="1" applyFill="1" applyBorder="1" applyProtection="1">
      <protection hidden="1"/>
    </xf>
    <xf numFmtId="167" fontId="0" fillId="34" borderId="24" xfId="0" applyNumberFormat="1" applyFill="1" applyBorder="1" applyProtection="1">
      <protection hidden="1"/>
    </xf>
    <xf numFmtId="167" fontId="0" fillId="0" borderId="0" xfId="0" applyNumberFormat="1" applyProtection="1">
      <protection hidden="1"/>
    </xf>
    <xf numFmtId="1" fontId="30" fillId="24" borderId="12" xfId="35" applyNumberFormat="1" applyFont="1" applyFill="1" applyBorder="1" applyAlignment="1" applyProtection="1">
      <alignment horizontal="center"/>
      <protection locked="0"/>
    </xf>
    <xf numFmtId="9" fontId="30" fillId="26" borderId="0" xfId="39" applyFont="1" applyFill="1" applyBorder="1" applyAlignment="1" applyProtection="1">
      <alignment horizontal="center"/>
      <protection locked="0"/>
    </xf>
    <xf numFmtId="9" fontId="9" fillId="27" borderId="14" xfId="39" applyFont="1" applyFill="1" applyBorder="1" applyAlignment="1" applyProtection="1">
      <alignment horizontal="center"/>
    </xf>
    <xf numFmtId="14" fontId="0" fillId="0" borderId="0" xfId="0" applyNumberFormat="1" applyProtection="1">
      <protection hidden="1"/>
    </xf>
    <xf numFmtId="0" fontId="0" fillId="28" borderId="0" xfId="36" applyFont="1" applyFill="1"/>
    <xf numFmtId="166" fontId="45" fillId="28" borderId="15" xfId="36" applyNumberFormat="1" applyFont="1" applyFill="1" applyBorder="1" applyAlignment="1">
      <alignment horizontal="center"/>
    </xf>
    <xf numFmtId="1" fontId="30" fillId="24" borderId="24" xfId="35" applyNumberFormat="1" applyFont="1" applyFill="1" applyBorder="1" applyAlignment="1" applyProtection="1">
      <alignment horizontal="center"/>
      <protection locked="0"/>
    </xf>
    <xf numFmtId="166" fontId="45" fillId="28" borderId="14" xfId="36" applyNumberFormat="1" applyFont="1" applyFill="1" applyBorder="1" applyAlignment="1">
      <alignment horizontal="center"/>
    </xf>
    <xf numFmtId="165" fontId="30" fillId="26" borderId="20" xfId="37" applyNumberFormat="1" applyFont="1" applyFill="1" applyBorder="1" applyAlignment="1" applyProtection="1">
      <alignment horizontal="center"/>
      <protection locked="0"/>
    </xf>
    <xf numFmtId="166" fontId="0" fillId="27" borderId="0" xfId="0" applyNumberFormat="1" applyFill="1" applyProtection="1">
      <protection hidden="1"/>
    </xf>
    <xf numFmtId="1" fontId="8" fillId="28" borderId="18" xfId="35" applyNumberFormat="1" applyFont="1" applyFill="1" applyBorder="1" applyAlignment="1">
      <alignment horizontal="center" vertical="center"/>
    </xf>
    <xf numFmtId="0" fontId="8" fillId="0" borderId="0" xfId="34" applyFont="1"/>
    <xf numFmtId="0" fontId="8" fillId="0" borderId="0" xfId="34" quotePrefix="1" applyFont="1"/>
    <xf numFmtId="3" fontId="0" fillId="0" borderId="0" xfId="0" applyNumberFormat="1" applyProtection="1">
      <protection hidden="1"/>
    </xf>
    <xf numFmtId="0" fontId="9" fillId="28" borderId="30" xfId="35" applyFont="1" applyFill="1" applyBorder="1" applyAlignment="1">
      <alignment vertical="center"/>
    </xf>
    <xf numFmtId="0" fontId="9" fillId="27" borderId="24" xfId="35" applyFont="1" applyFill="1" applyBorder="1" applyAlignment="1">
      <alignment horizontal="center"/>
    </xf>
    <xf numFmtId="9" fontId="30" fillId="24" borderId="24" xfId="37" applyFont="1" applyFill="1" applyBorder="1" applyAlignment="1" applyProtection="1">
      <alignment horizontal="center"/>
      <protection locked="0"/>
    </xf>
    <xf numFmtId="9" fontId="30" fillId="24" borderId="15" xfId="37" applyFont="1" applyFill="1" applyBorder="1" applyAlignment="1" applyProtection="1">
      <alignment horizontal="center"/>
      <protection locked="0"/>
    </xf>
    <xf numFmtId="0" fontId="6" fillId="28" borderId="20" xfId="35" applyFill="1" applyBorder="1"/>
    <xf numFmtId="1" fontId="50" fillId="36" borderId="16" xfId="37" applyNumberFormat="1" applyFont="1" applyFill="1" applyBorder="1" applyAlignment="1" applyProtection="1">
      <alignment horizontal="center"/>
      <protection locked="0"/>
    </xf>
    <xf numFmtId="9" fontId="50" fillId="36" borderId="16" xfId="37" applyFont="1" applyFill="1" applyBorder="1" applyAlignment="1" applyProtection="1">
      <alignment horizontal="center"/>
      <protection locked="0"/>
    </xf>
    <xf numFmtId="1" fontId="50" fillId="36" borderId="25" xfId="37" applyNumberFormat="1" applyFont="1" applyFill="1" applyBorder="1" applyAlignment="1" applyProtection="1">
      <alignment horizontal="center"/>
      <protection locked="0"/>
    </xf>
    <xf numFmtId="9" fontId="50" fillId="36" borderId="25" xfId="37" applyFont="1" applyFill="1" applyBorder="1" applyAlignment="1" applyProtection="1">
      <alignment horizontal="center"/>
      <protection locked="0"/>
    </xf>
    <xf numFmtId="1" fontId="42" fillId="28" borderId="0" xfId="35" applyNumberFormat="1" applyFont="1" applyFill="1" applyAlignment="1">
      <alignment horizontal="center" vertical="center"/>
    </xf>
    <xf numFmtId="1" fontId="42" fillId="28" borderId="20" xfId="35" applyNumberFormat="1" applyFont="1" applyFill="1" applyBorder="1" applyAlignment="1">
      <alignment horizontal="center" vertical="center"/>
    </xf>
    <xf numFmtId="9" fontId="0" fillId="0" borderId="0" xfId="37" applyFont="1" applyProtection="1">
      <protection hidden="1"/>
    </xf>
    <xf numFmtId="0" fontId="39" fillId="28" borderId="0" xfId="35" applyFont="1" applyFill="1"/>
    <xf numFmtId="0" fontId="39" fillId="28" borderId="0" xfId="35" applyFont="1" applyFill="1" applyAlignment="1">
      <alignment vertical="center"/>
    </xf>
    <xf numFmtId="0" fontId="49" fillId="28" borderId="0" xfId="36" applyFont="1" applyFill="1"/>
    <xf numFmtId="9" fontId="9" fillId="27" borderId="18" xfId="37" applyFont="1" applyFill="1" applyBorder="1" applyAlignment="1" applyProtection="1">
      <alignment horizontal="center"/>
    </xf>
    <xf numFmtId="2" fontId="9" fillId="27" borderId="12" xfId="35" applyNumberFormat="1" applyFont="1" applyFill="1" applyBorder="1" applyAlignment="1">
      <alignment horizontal="center"/>
    </xf>
    <xf numFmtId="2" fontId="9" fillId="27" borderId="24" xfId="35" applyNumberFormat="1" applyFont="1" applyFill="1" applyBorder="1" applyAlignment="1">
      <alignment horizontal="center"/>
    </xf>
    <xf numFmtId="9" fontId="9" fillId="27" borderId="20" xfId="37" applyFont="1" applyFill="1" applyBorder="1" applyAlignment="1" applyProtection="1">
      <alignment horizontal="center"/>
    </xf>
    <xf numFmtId="165" fontId="9" fillId="27" borderId="20" xfId="37" applyNumberFormat="1" applyFont="1" applyFill="1" applyBorder="1" applyAlignment="1" applyProtection="1">
      <alignment horizontal="center"/>
    </xf>
    <xf numFmtId="3" fontId="9" fillId="27" borderId="15" xfId="35" applyNumberFormat="1" applyFont="1" applyFill="1" applyBorder="1" applyAlignment="1">
      <alignment horizontal="center"/>
    </xf>
    <xf numFmtId="165" fontId="0" fillId="0" borderId="0" xfId="37" applyNumberFormat="1" applyFont="1" applyProtection="1">
      <protection hidden="1"/>
    </xf>
    <xf numFmtId="0" fontId="43" fillId="0" borderId="0" xfId="0" applyFont="1" applyProtection="1">
      <protection hidden="1"/>
    </xf>
    <xf numFmtId="0" fontId="4" fillId="28" borderId="0" xfId="0" applyFont="1" applyFill="1" applyAlignment="1">
      <alignment vertical="center"/>
    </xf>
    <xf numFmtId="1" fontId="9" fillId="27" borderId="13" xfId="35" applyNumberFormat="1" applyFont="1" applyFill="1" applyBorder="1" applyAlignment="1">
      <alignment horizontal="center"/>
    </xf>
    <xf numFmtId="166" fontId="9" fillId="28" borderId="15" xfId="35" applyNumberFormat="1" applyFont="1" applyFill="1" applyBorder="1" applyAlignment="1">
      <alignment horizontal="center"/>
    </xf>
    <xf numFmtId="166" fontId="9" fillId="28" borderId="14" xfId="35" applyNumberFormat="1" applyFont="1" applyFill="1" applyBorder="1" applyAlignment="1">
      <alignment horizontal="center"/>
    </xf>
    <xf numFmtId="0" fontId="51" fillId="0" borderId="17" xfId="0" applyFont="1" applyBorder="1"/>
    <xf numFmtId="0" fontId="51" fillId="0" borderId="17" xfId="36" applyFont="1" applyBorder="1"/>
    <xf numFmtId="0" fontId="4" fillId="0" borderId="17" xfId="0" applyFont="1" applyBorder="1"/>
    <xf numFmtId="1" fontId="9" fillId="28" borderId="0" xfId="35" applyNumberFormat="1" applyFont="1" applyFill="1" applyAlignment="1">
      <alignment horizontal="center" vertical="center"/>
    </xf>
    <xf numFmtId="0" fontId="8" fillId="28" borderId="18" xfId="35" applyFont="1" applyFill="1" applyBorder="1"/>
    <xf numFmtId="0" fontId="9" fillId="28" borderId="0" xfId="35" applyFont="1" applyFill="1" applyAlignment="1">
      <alignment vertical="center"/>
    </xf>
    <xf numFmtId="0" fontId="9" fillId="28" borderId="14" xfId="35" applyFont="1" applyFill="1" applyBorder="1" applyAlignment="1">
      <alignment vertical="center"/>
    </xf>
    <xf numFmtId="0" fontId="9" fillId="28" borderId="12" xfId="35" applyFont="1" applyFill="1" applyBorder="1" applyAlignment="1">
      <alignment vertical="center"/>
    </xf>
    <xf numFmtId="0" fontId="9" fillId="28" borderId="15" xfId="35" applyFont="1" applyFill="1" applyBorder="1" applyAlignment="1">
      <alignment vertical="center"/>
    </xf>
    <xf numFmtId="0" fontId="9" fillId="28" borderId="24" xfId="35" applyFont="1" applyFill="1" applyBorder="1" applyAlignment="1">
      <alignment vertical="center"/>
    </xf>
    <xf numFmtId="0" fontId="8" fillId="28" borderId="18" xfId="35" applyFont="1" applyFill="1" applyBorder="1" applyAlignment="1">
      <alignment vertical="center"/>
    </xf>
    <xf numFmtId="49" fontId="35" fillId="29" borderId="10" xfId="37" applyNumberFormat="1" applyFont="1" applyFill="1" applyBorder="1" applyAlignment="1" applyProtection="1">
      <alignment horizontal="left"/>
      <protection locked="0"/>
    </xf>
    <xf numFmtId="14" fontId="44" fillId="0" borderId="0" xfId="34" applyNumberFormat="1" applyFont="1"/>
    <xf numFmtId="0" fontId="0" fillId="0" borderId="0" xfId="0" applyAlignment="1">
      <alignment vertical="center"/>
    </xf>
    <xf numFmtId="0" fontId="0" fillId="0" borderId="12" xfId="0" applyBorder="1" applyAlignment="1">
      <alignment vertical="center"/>
    </xf>
    <xf numFmtId="0" fontId="0" fillId="28" borderId="15" xfId="0" applyFill="1" applyBorder="1" applyAlignment="1">
      <alignment vertical="center"/>
    </xf>
    <xf numFmtId="0" fontId="0" fillId="28" borderId="13" xfId="0" applyFill="1" applyBorder="1" applyAlignment="1">
      <alignment vertical="center"/>
    </xf>
    <xf numFmtId="0" fontId="0" fillId="0" borderId="0" xfId="0" applyAlignment="1">
      <alignment horizontal="center" vertical="top"/>
    </xf>
    <xf numFmtId="0" fontId="43" fillId="28" borderId="0" xfId="0" applyFont="1" applyFill="1"/>
    <xf numFmtId="0" fontId="0" fillId="28" borderId="18" xfId="0" applyFill="1" applyBorder="1"/>
    <xf numFmtId="0" fontId="9" fillId="31" borderId="0" xfId="0" applyFont="1" applyFill="1"/>
    <xf numFmtId="1" fontId="9" fillId="32" borderId="16" xfId="0" applyNumberFormat="1" applyFont="1" applyFill="1" applyBorder="1" applyAlignment="1">
      <alignment horizontal="center"/>
    </xf>
    <xf numFmtId="0" fontId="9" fillId="31" borderId="28" xfId="0" applyFont="1" applyFill="1" applyBorder="1" applyAlignment="1">
      <alignment vertical="center"/>
    </xf>
    <xf numFmtId="9" fontId="9" fillId="32" borderId="17" xfId="50" applyFont="1" applyFill="1" applyBorder="1" applyAlignment="1" applyProtection="1">
      <alignment horizontal="center"/>
    </xf>
    <xf numFmtId="0" fontId="33" fillId="28" borderId="0" xfId="36" applyFont="1" applyFill="1" applyAlignment="1">
      <alignment horizontal="center"/>
    </xf>
    <xf numFmtId="0" fontId="9" fillId="31" borderId="29" xfId="0" applyFont="1" applyFill="1" applyBorder="1" applyAlignment="1">
      <alignment vertical="center"/>
    </xf>
    <xf numFmtId="9" fontId="9" fillId="32" borderId="19" xfId="50" applyFont="1" applyFill="1" applyBorder="1" applyAlignment="1" applyProtection="1">
      <alignment horizontal="center"/>
    </xf>
    <xf numFmtId="0" fontId="0" fillId="28" borderId="20" xfId="0" applyFill="1" applyBorder="1"/>
    <xf numFmtId="1" fontId="4" fillId="0" borderId="16" xfId="37" applyNumberFormat="1" applyFont="1" applyFill="1" applyBorder="1" applyAlignment="1" applyProtection="1">
      <alignment horizontal="center"/>
    </xf>
    <xf numFmtId="1" fontId="4" fillId="0" borderId="25" xfId="37" applyNumberFormat="1" applyFont="1" applyFill="1" applyBorder="1" applyAlignment="1" applyProtection="1">
      <alignment horizontal="center"/>
    </xf>
    <xf numFmtId="1" fontId="4" fillId="0" borderId="16" xfId="0" applyNumberFormat="1" applyFont="1" applyBorder="1" applyAlignment="1">
      <alignment horizontal="center"/>
    </xf>
    <xf numFmtId="1" fontId="4" fillId="0" borderId="25" xfId="0" applyNumberFormat="1" applyFont="1" applyBorder="1" applyAlignment="1">
      <alignment horizontal="center"/>
    </xf>
    <xf numFmtId="1" fontId="4" fillId="0" borderId="21" xfId="37" applyNumberFormat="1" applyFont="1" applyFill="1" applyBorder="1" applyAlignment="1" applyProtection="1">
      <alignment horizontal="center"/>
    </xf>
    <xf numFmtId="1" fontId="4" fillId="0" borderId="26" xfId="37" applyNumberFormat="1" applyFont="1" applyFill="1" applyBorder="1" applyAlignment="1" applyProtection="1">
      <alignment horizontal="center"/>
    </xf>
    <xf numFmtId="0" fontId="8" fillId="28" borderId="20" xfId="0" applyFont="1" applyFill="1" applyBorder="1" applyAlignment="1">
      <alignment vertical="center"/>
    </xf>
    <xf numFmtId="1" fontId="0" fillId="28" borderId="20" xfId="0" applyNumberFormat="1" applyFill="1" applyBorder="1" applyAlignment="1">
      <alignment horizontal="center"/>
    </xf>
    <xf numFmtId="166" fontId="9" fillId="25" borderId="21" xfId="0" applyNumberFormat="1" applyFont="1" applyFill="1" applyBorder="1" applyAlignment="1">
      <alignment horizontal="center"/>
    </xf>
    <xf numFmtId="166" fontId="4" fillId="0" borderId="21" xfId="0" applyNumberFormat="1" applyFont="1" applyBorder="1" applyAlignment="1">
      <alignment horizontal="center"/>
    </xf>
    <xf numFmtId="166" fontId="4" fillId="0" borderId="26" xfId="0" applyNumberFormat="1" applyFont="1" applyBorder="1" applyAlignment="1">
      <alignment horizontal="center"/>
    </xf>
    <xf numFmtId="1" fontId="4" fillId="0" borderId="0" xfId="0" applyNumberFormat="1" applyFont="1" applyAlignment="1">
      <alignment horizontal="center"/>
    </xf>
    <xf numFmtId="1" fontId="9" fillId="28" borderId="16" xfId="0" applyNumberFormat="1" applyFont="1" applyFill="1" applyBorder="1" applyAlignment="1">
      <alignment horizontal="center"/>
    </xf>
    <xf numFmtId="1" fontId="9" fillId="28" borderId="25" xfId="0" applyNumberFormat="1" applyFont="1" applyFill="1" applyBorder="1" applyAlignment="1">
      <alignment horizontal="center"/>
    </xf>
    <xf numFmtId="9" fontId="9" fillId="28" borderId="17" xfId="50" applyFont="1" applyFill="1" applyBorder="1" applyAlignment="1" applyProtection="1">
      <alignment horizontal="center"/>
    </xf>
    <xf numFmtId="9" fontId="9" fillId="28" borderId="10" xfId="50" applyFont="1" applyFill="1" applyBorder="1" applyAlignment="1" applyProtection="1">
      <alignment horizontal="center"/>
    </xf>
    <xf numFmtId="9" fontId="9" fillId="28" borderId="19" xfId="50" applyFont="1" applyFill="1" applyBorder="1" applyAlignment="1" applyProtection="1">
      <alignment horizontal="center"/>
    </xf>
    <xf numFmtId="9" fontId="9" fillId="28" borderId="11" xfId="50" applyFont="1" applyFill="1" applyBorder="1" applyAlignment="1" applyProtection="1">
      <alignment horizontal="center"/>
    </xf>
    <xf numFmtId="1" fontId="9" fillId="0" borderId="16" xfId="0" applyNumberFormat="1" applyFont="1" applyBorder="1" applyAlignment="1">
      <alignment horizontal="center"/>
    </xf>
    <xf numFmtId="1" fontId="9" fillId="0" borderId="25" xfId="0" applyNumberFormat="1" applyFont="1" applyBorder="1" applyAlignment="1">
      <alignment horizontal="center"/>
    </xf>
    <xf numFmtId="1" fontId="9" fillId="32" borderId="19" xfId="0" applyNumberFormat="1" applyFont="1" applyFill="1" applyBorder="1" applyAlignment="1">
      <alignment horizontal="center"/>
    </xf>
    <xf numFmtId="1" fontId="9" fillId="0" borderId="19" xfId="0" applyNumberFormat="1" applyFont="1" applyBorder="1" applyAlignment="1">
      <alignment horizontal="center"/>
    </xf>
    <xf numFmtId="1" fontId="9" fillId="0" borderId="11" xfId="0" applyNumberFormat="1" applyFont="1" applyBorder="1" applyAlignment="1">
      <alignment horizontal="center"/>
    </xf>
    <xf numFmtId="0" fontId="8" fillId="28" borderId="0" xfId="0" applyFont="1" applyFill="1" applyAlignment="1">
      <alignment vertical="center"/>
    </xf>
    <xf numFmtId="1" fontId="9" fillId="28" borderId="0" xfId="0" applyNumberFormat="1" applyFont="1" applyFill="1" applyAlignment="1">
      <alignment horizontal="center"/>
    </xf>
    <xf numFmtId="1" fontId="4" fillId="28" borderId="0" xfId="0" applyNumberFormat="1" applyFont="1" applyFill="1" applyAlignment="1">
      <alignment horizontal="center"/>
    </xf>
    <xf numFmtId="0" fontId="0" fillId="28" borderId="0" xfId="0" applyFill="1" applyAlignment="1">
      <alignment wrapText="1"/>
    </xf>
    <xf numFmtId="0" fontId="0" fillId="28" borderId="0" xfId="0" applyFill="1" applyAlignment="1">
      <alignment vertical="top" wrapText="1"/>
    </xf>
    <xf numFmtId="0" fontId="0" fillId="0" borderId="0" xfId="0" applyAlignment="1">
      <alignment vertical="center" wrapText="1"/>
    </xf>
    <xf numFmtId="0" fontId="0" fillId="0" borderId="0" xfId="0" applyAlignment="1">
      <alignment wrapText="1"/>
    </xf>
    <xf numFmtId="0" fontId="0" fillId="0" borderId="0" xfId="0" applyAlignment="1">
      <alignment horizontal="left" vertical="center" wrapText="1"/>
    </xf>
    <xf numFmtId="0" fontId="0" fillId="28" borderId="0" xfId="0" applyFill="1" applyAlignment="1" applyProtection="1">
      <alignment vertical="top" wrapText="1"/>
      <protection hidden="1"/>
    </xf>
    <xf numFmtId="0" fontId="0" fillId="28" borderId="0" xfId="0" applyFill="1" applyAlignment="1">
      <alignment vertical="top" wrapText="1"/>
    </xf>
    <xf numFmtId="0" fontId="2" fillId="28" borderId="0" xfId="0" applyFont="1" applyFill="1" applyAlignment="1">
      <alignment horizontal="center" readingOrder="1"/>
    </xf>
    <xf numFmtId="0" fontId="0" fillId="28" borderId="0" xfId="0" applyFill="1" applyAlignment="1">
      <alignment horizontal="center" readingOrder="1"/>
    </xf>
    <xf numFmtId="0" fontId="0" fillId="28" borderId="0" xfId="0" applyFill="1" applyAlignment="1">
      <alignment readingOrder="1"/>
    </xf>
    <xf numFmtId="0" fontId="6" fillId="28" borderId="0" xfId="0" applyFont="1" applyFill="1" applyAlignment="1">
      <alignment horizontal="left" vertical="center" wrapText="1" readingOrder="1"/>
    </xf>
    <xf numFmtId="0" fontId="0" fillId="28" borderId="0" xfId="0" applyFill="1" applyAlignment="1">
      <alignment wrapText="1"/>
    </xf>
    <xf numFmtId="0" fontId="7" fillId="28" borderId="0" xfId="0" applyFont="1" applyFill="1" applyAlignment="1">
      <alignment horizontal="center" vertical="center" wrapText="1"/>
    </xf>
    <xf numFmtId="0" fontId="0" fillId="28" borderId="0" xfId="0" applyFill="1"/>
    <xf numFmtId="0" fontId="4" fillId="28" borderId="0" xfId="0" applyFont="1" applyFill="1" applyAlignment="1">
      <alignment horizontal="left" vertical="center" wrapText="1" readingOrder="1"/>
    </xf>
    <xf numFmtId="0" fontId="4" fillId="0" borderId="0" xfId="0" applyFont="1" applyAlignment="1">
      <alignment horizontal="left" vertical="center" wrapText="1" readingOrder="1"/>
    </xf>
    <xf numFmtId="0" fontId="4" fillId="0" borderId="0" xfId="0" applyFont="1" applyAlignment="1">
      <alignment horizontal="left" vertical="center" wrapText="1"/>
    </xf>
    <xf numFmtId="0" fontId="4" fillId="0" borderId="0" xfId="0" applyFont="1" applyAlignment="1">
      <alignment wrapText="1"/>
    </xf>
    <xf numFmtId="0" fontId="4" fillId="28" borderId="0" xfId="0" applyFont="1" applyFill="1" applyAlignment="1">
      <alignment wrapText="1"/>
    </xf>
    <xf numFmtId="0" fontId="0" fillId="0" borderId="0" xfId="0" applyAlignment="1">
      <alignment wrapText="1" readingOrder="1"/>
    </xf>
    <xf numFmtId="0" fontId="9" fillId="28" borderId="14" xfId="35" applyFont="1" applyFill="1" applyBorder="1" applyAlignment="1">
      <alignment horizontal="left" vertical="center"/>
    </xf>
    <xf numFmtId="0" fontId="0" fillId="0" borderId="14" xfId="0" applyBorder="1" applyAlignment="1">
      <alignment horizontal="left" vertical="center"/>
    </xf>
    <xf numFmtId="0" fontId="9" fillId="28" borderId="15" xfId="35" applyFont="1" applyFill="1" applyBorder="1" applyAlignment="1">
      <alignment horizontal="left" vertical="center"/>
    </xf>
    <xf numFmtId="0" fontId="0" fillId="0" borderId="15" xfId="0" applyBorder="1" applyAlignment="1">
      <alignment horizontal="left" vertical="center"/>
    </xf>
    <xf numFmtId="0" fontId="37" fillId="28" borderId="10" xfId="36" applyFill="1" applyBorder="1" applyProtection="1">
      <protection locked="0"/>
    </xf>
    <xf numFmtId="0" fontId="0" fillId="0" borderId="14" xfId="0" applyBorder="1" applyProtection="1">
      <protection locked="0"/>
    </xf>
    <xf numFmtId="0" fontId="0" fillId="0" borderId="22" xfId="0" applyBorder="1" applyProtection="1">
      <protection locked="0"/>
    </xf>
    <xf numFmtId="0" fontId="9" fillId="28" borderId="20" xfId="35" applyFont="1" applyFill="1" applyBorder="1" applyAlignment="1">
      <alignment vertical="center"/>
    </xf>
    <xf numFmtId="0" fontId="0" fillId="0" borderId="20" xfId="0" applyBorder="1" applyAlignment="1">
      <alignment vertical="center"/>
    </xf>
    <xf numFmtId="0" fontId="8" fillId="28" borderId="18" xfId="35" applyFont="1" applyFill="1" applyBorder="1"/>
    <xf numFmtId="0" fontId="0" fillId="0" borderId="18" xfId="0" applyBorder="1"/>
    <xf numFmtId="0" fontId="37" fillId="28" borderId="14" xfId="36" applyFill="1" applyBorder="1" applyProtection="1">
      <protection locked="0"/>
    </xf>
    <xf numFmtId="0" fontId="37" fillId="28" borderId="22" xfId="36" applyFill="1" applyBorder="1" applyProtection="1">
      <protection locked="0"/>
    </xf>
    <xf numFmtId="0" fontId="9" fillId="28" borderId="0" xfId="35" applyFont="1" applyFill="1" applyAlignment="1">
      <alignment vertical="center"/>
    </xf>
    <xf numFmtId="0" fontId="0" fillId="0" borderId="0" xfId="0" applyAlignment="1">
      <alignment vertical="center"/>
    </xf>
    <xf numFmtId="0" fontId="9" fillId="28" borderId="14" xfId="35" applyFont="1" applyFill="1" applyBorder="1" applyAlignment="1">
      <alignment vertical="center"/>
    </xf>
    <xf numFmtId="0" fontId="0" fillId="0" borderId="14" xfId="0" applyBorder="1" applyAlignment="1">
      <alignment vertical="center"/>
    </xf>
    <xf numFmtId="0" fontId="9" fillId="28" borderId="12" xfId="35" applyFont="1" applyFill="1" applyBorder="1" applyAlignment="1">
      <alignment vertical="center"/>
    </xf>
    <xf numFmtId="0" fontId="0" fillId="0" borderId="12" xfId="0" applyBorder="1" applyAlignment="1">
      <alignment vertical="center"/>
    </xf>
    <xf numFmtId="0" fontId="9" fillId="28" borderId="15" xfId="35" applyFont="1" applyFill="1" applyBorder="1" applyAlignment="1">
      <alignment vertical="center"/>
    </xf>
    <xf numFmtId="0" fontId="0" fillId="0" borderId="15" xfId="0" applyBorder="1" applyAlignment="1">
      <alignment vertical="center"/>
    </xf>
    <xf numFmtId="0" fontId="9" fillId="28" borderId="24" xfId="35" applyFont="1" applyFill="1" applyBorder="1" applyAlignment="1">
      <alignment vertical="center"/>
    </xf>
    <xf numFmtId="0" fontId="0" fillId="0" borderId="24" xfId="0" applyBorder="1" applyAlignment="1">
      <alignment vertical="center"/>
    </xf>
    <xf numFmtId="0" fontId="8" fillId="28" borderId="18" xfId="35" applyFont="1" applyFill="1" applyBorder="1" applyAlignment="1">
      <alignment vertical="center"/>
    </xf>
    <xf numFmtId="0" fontId="2" fillId="28" borderId="0" xfId="35" applyFont="1" applyFill="1" applyAlignment="1">
      <alignment horizontal="center"/>
    </xf>
    <xf numFmtId="0" fontId="0" fillId="0" borderId="0" xfId="0"/>
    <xf numFmtId="49" fontId="35" fillId="29" borderId="10" xfId="37" applyNumberFormat="1" applyFont="1" applyFill="1" applyBorder="1" applyAlignment="1" applyProtection="1">
      <alignment horizontal="left"/>
      <protection locked="0"/>
    </xf>
    <xf numFmtId="49" fontId="0" fillId="0" borderId="22" xfId="0" applyNumberFormat="1" applyBorder="1" applyAlignment="1" applyProtection="1">
      <alignment horizontal="left"/>
      <protection locked="0"/>
    </xf>
    <xf numFmtId="0" fontId="0" fillId="0" borderId="14" xfId="0" applyBorder="1" applyAlignment="1" applyProtection="1">
      <alignment horizontal="left"/>
      <protection locked="0"/>
    </xf>
    <xf numFmtId="0" fontId="0" fillId="0" borderId="22" xfId="0" applyBorder="1" applyAlignment="1" applyProtection="1">
      <alignment horizontal="left"/>
      <protection locked="0"/>
    </xf>
    <xf numFmtId="0" fontId="43" fillId="28" borderId="10" xfId="0" applyFont="1" applyFill="1" applyBorder="1" applyAlignment="1">
      <alignment horizontal="left"/>
    </xf>
    <xf numFmtId="0" fontId="43" fillId="28" borderId="22" xfId="0" applyFont="1" applyFill="1" applyBorder="1" applyAlignment="1">
      <alignment horizontal="left"/>
    </xf>
    <xf numFmtId="0" fontId="0" fillId="28" borderId="0" xfId="36" applyFont="1" applyFill="1" applyAlignment="1">
      <alignment wrapText="1"/>
    </xf>
    <xf numFmtId="0" fontId="9" fillId="28" borderId="23" xfId="35" applyFont="1" applyFill="1" applyBorder="1" applyAlignment="1">
      <alignment vertical="center"/>
    </xf>
    <xf numFmtId="0" fontId="0" fillId="0" borderId="23" xfId="0" applyBorder="1" applyAlignment="1">
      <alignment vertical="center"/>
    </xf>
    <xf numFmtId="0" fontId="36" fillId="0" borderId="10" xfId="36" applyFont="1" applyBorder="1"/>
    <xf numFmtId="0" fontId="0" fillId="0" borderId="14" xfId="0" applyBorder="1"/>
    <xf numFmtId="0" fontId="0" fillId="0" borderId="22" xfId="0" applyBorder="1"/>
    <xf numFmtId="0" fontId="43" fillId="0" borderId="10" xfId="0" applyFont="1" applyBorder="1"/>
    <xf numFmtId="0" fontId="36" fillId="28" borderId="10" xfId="36" applyFont="1" applyFill="1" applyBorder="1" applyAlignment="1">
      <alignment horizontal="left"/>
    </xf>
    <xf numFmtId="0" fontId="36" fillId="28" borderId="14" xfId="36" applyFont="1" applyFill="1" applyBorder="1" applyAlignment="1">
      <alignment horizontal="left"/>
    </xf>
    <xf numFmtId="0" fontId="36" fillId="28" borderId="22" xfId="36" applyFont="1" applyFill="1" applyBorder="1" applyAlignment="1">
      <alignment horizontal="left"/>
    </xf>
    <xf numFmtId="0" fontId="43" fillId="28" borderId="10" xfId="0" applyFont="1" applyFill="1" applyBorder="1"/>
    <xf numFmtId="0" fontId="37" fillId="28" borderId="17" xfId="36" applyFill="1" applyBorder="1" applyProtection="1">
      <protection locked="0"/>
    </xf>
    <xf numFmtId="0" fontId="0" fillId="0" borderId="17" xfId="0" applyBorder="1" applyProtection="1">
      <protection locked="0"/>
    </xf>
    <xf numFmtId="168" fontId="35" fillId="29" borderId="10" xfId="37" applyNumberFormat="1" applyFont="1" applyFill="1" applyBorder="1" applyAlignment="1" applyProtection="1">
      <alignment horizontal="left"/>
      <protection locked="0"/>
    </xf>
    <xf numFmtId="168" fontId="0" fillId="0" borderId="22" xfId="0" applyNumberFormat="1" applyBorder="1" applyAlignment="1" applyProtection="1">
      <alignment horizontal="left"/>
      <protection locked="0"/>
    </xf>
    <xf numFmtId="0" fontId="36" fillId="28" borderId="0" xfId="36" applyFont="1" applyFill="1" applyAlignment="1">
      <alignment wrapText="1"/>
    </xf>
    <xf numFmtId="0" fontId="4" fillId="0" borderId="17" xfId="37" applyNumberFormat="1" applyFont="1" applyFill="1" applyBorder="1" applyAlignment="1" applyProtection="1">
      <alignment horizontal="left"/>
    </xf>
    <xf numFmtId="0" fontId="0" fillId="0" borderId="17" xfId="0" applyBorder="1"/>
    <xf numFmtId="0" fontId="43" fillId="28" borderId="17" xfId="36" applyFont="1" applyFill="1" applyBorder="1"/>
    <xf numFmtId="0" fontId="51" fillId="28" borderId="10" xfId="0" applyFont="1" applyFill="1" applyBorder="1"/>
    <xf numFmtId="0" fontId="4" fillId="0" borderId="14" xfId="0" applyFont="1" applyBorder="1"/>
    <xf numFmtId="168" fontId="4" fillId="0" borderId="10" xfId="37" applyNumberFormat="1" applyFont="1" applyFill="1" applyBorder="1" applyAlignment="1" applyProtection="1">
      <alignment horizontal="left"/>
    </xf>
    <xf numFmtId="168" fontId="4" fillId="0" borderId="22" xfId="0" applyNumberFormat="1" applyFont="1" applyBorder="1" applyAlignment="1">
      <alignment horizontal="left"/>
    </xf>
    <xf numFmtId="168" fontId="4" fillId="0" borderId="14" xfId="0" applyNumberFormat="1" applyFont="1" applyBorder="1" applyAlignment="1">
      <alignment horizontal="left"/>
    </xf>
    <xf numFmtId="0" fontId="4" fillId="0" borderId="14" xfId="0" applyFont="1" applyBorder="1" applyAlignment="1">
      <alignment horizontal="left"/>
    </xf>
    <xf numFmtId="0" fontId="4" fillId="0" borderId="22" xfId="0" applyFont="1" applyBorder="1" applyAlignment="1">
      <alignment horizontal="left"/>
    </xf>
    <xf numFmtId="0" fontId="4" fillId="0" borderId="17" xfId="0" applyFont="1" applyBorder="1"/>
    <xf numFmtId="0" fontId="51" fillId="28" borderId="17" xfId="36" applyFont="1" applyFill="1" applyBorder="1"/>
    <xf numFmtId="168" fontId="4" fillId="28" borderId="17" xfId="36" applyNumberFormat="1" applyFont="1" applyFill="1" applyBorder="1"/>
  </cellXfs>
  <cellStyles count="51">
    <cellStyle name="20% - Dekorfärg1 2" xfId="1" xr:uid="{00000000-0005-0000-0000-000000000000}"/>
    <cellStyle name="20% - Dekorfärg2 2" xfId="2" xr:uid="{00000000-0005-0000-0000-000001000000}"/>
    <cellStyle name="20% - Dekorfärg3 2" xfId="3" xr:uid="{00000000-0005-0000-0000-000002000000}"/>
    <cellStyle name="20% - Dekorfärg4 2" xfId="4" xr:uid="{00000000-0005-0000-0000-000003000000}"/>
    <cellStyle name="20% - Dekorfärg5 2" xfId="5" xr:uid="{00000000-0005-0000-0000-000004000000}"/>
    <cellStyle name="20% - Dekorfärg6 2" xfId="6" xr:uid="{00000000-0005-0000-0000-000005000000}"/>
    <cellStyle name="40% - Dekorfärg1 2" xfId="7" xr:uid="{00000000-0005-0000-0000-000006000000}"/>
    <cellStyle name="40% - Dekorfärg2 2" xfId="8" xr:uid="{00000000-0005-0000-0000-000007000000}"/>
    <cellStyle name="40% - Dekorfärg3 2" xfId="9" xr:uid="{00000000-0005-0000-0000-000008000000}"/>
    <cellStyle name="40% - Dekorfärg4 2" xfId="10" xr:uid="{00000000-0005-0000-0000-000009000000}"/>
    <cellStyle name="40% - Dekorfärg5 2" xfId="11" xr:uid="{00000000-0005-0000-0000-00000A000000}"/>
    <cellStyle name="40% - Dekorfärg6 2" xfId="12" xr:uid="{00000000-0005-0000-0000-00000B000000}"/>
    <cellStyle name="60% - Dekorfärg1 2" xfId="13" xr:uid="{00000000-0005-0000-0000-00000C000000}"/>
    <cellStyle name="60% - Dekorfärg2 2" xfId="14" xr:uid="{00000000-0005-0000-0000-00000D000000}"/>
    <cellStyle name="60% - Dekorfärg3 2" xfId="15" xr:uid="{00000000-0005-0000-0000-00000E000000}"/>
    <cellStyle name="60% - Dekorfärg4 2" xfId="16" xr:uid="{00000000-0005-0000-0000-00000F000000}"/>
    <cellStyle name="60% - Dekorfärg5 2" xfId="17" xr:uid="{00000000-0005-0000-0000-000010000000}"/>
    <cellStyle name="60% - Dekorfärg6 2" xfId="18" xr:uid="{00000000-0005-0000-0000-000011000000}"/>
    <cellStyle name="Anteckning 2" xfId="19" xr:uid="{00000000-0005-0000-0000-000012000000}"/>
    <cellStyle name="Beräkning 2" xfId="20" xr:uid="{00000000-0005-0000-0000-000013000000}"/>
    <cellStyle name="Bra 2" xfId="21" xr:uid="{00000000-0005-0000-0000-000014000000}"/>
    <cellStyle name="Dålig 2" xfId="22" xr:uid="{00000000-0005-0000-0000-000015000000}"/>
    <cellStyle name="Färg1 2" xfId="23" xr:uid="{00000000-0005-0000-0000-000016000000}"/>
    <cellStyle name="Färg2 2" xfId="24" xr:uid="{00000000-0005-0000-0000-000017000000}"/>
    <cellStyle name="Färg3 2" xfId="25" xr:uid="{00000000-0005-0000-0000-000018000000}"/>
    <cellStyle name="Färg4 2" xfId="26" xr:uid="{00000000-0005-0000-0000-000019000000}"/>
    <cellStyle name="Färg5 2" xfId="27" xr:uid="{00000000-0005-0000-0000-00001A000000}"/>
    <cellStyle name="Färg6 2" xfId="28" xr:uid="{00000000-0005-0000-0000-00001B000000}"/>
    <cellStyle name="Förklarande text 2" xfId="29" xr:uid="{00000000-0005-0000-0000-00001C000000}"/>
    <cellStyle name="Indata 2" xfId="30" xr:uid="{00000000-0005-0000-0000-00001D000000}"/>
    <cellStyle name="Kontrollcell 2" xfId="31" xr:uid="{00000000-0005-0000-0000-00001E000000}"/>
    <cellStyle name="Länkad cell 2" xfId="32" xr:uid="{00000000-0005-0000-0000-00001F000000}"/>
    <cellStyle name="Neutral 2" xfId="33" xr:uid="{00000000-0005-0000-0000-000020000000}"/>
    <cellStyle name="Normal" xfId="0" builtinId="0"/>
    <cellStyle name="Normal 2" xfId="34" xr:uid="{00000000-0005-0000-0000-000022000000}"/>
    <cellStyle name="Normal 3" xfId="35" xr:uid="{00000000-0005-0000-0000-000023000000}"/>
    <cellStyle name="Normal 4" xfId="36" xr:uid="{00000000-0005-0000-0000-000024000000}"/>
    <cellStyle name="Procent" xfId="37" builtinId="5"/>
    <cellStyle name="Procent 2" xfId="38" xr:uid="{00000000-0005-0000-0000-000026000000}"/>
    <cellStyle name="Procent 3" xfId="39" xr:uid="{00000000-0005-0000-0000-000027000000}"/>
    <cellStyle name="Procent 4" xfId="40" xr:uid="{00000000-0005-0000-0000-000028000000}"/>
    <cellStyle name="Procent 5" xfId="50" xr:uid="{00000000-0005-0000-0000-000029000000}"/>
    <cellStyle name="Rubrik 1 2" xfId="41" xr:uid="{00000000-0005-0000-0000-00002A000000}"/>
    <cellStyle name="Rubrik 2 2" xfId="42" xr:uid="{00000000-0005-0000-0000-00002B000000}"/>
    <cellStyle name="Rubrik 3 2" xfId="43" xr:uid="{00000000-0005-0000-0000-00002C000000}"/>
    <cellStyle name="Rubrik 4 2" xfId="44" xr:uid="{00000000-0005-0000-0000-00002D000000}"/>
    <cellStyle name="Rubrik 5" xfId="45" xr:uid="{00000000-0005-0000-0000-00002E000000}"/>
    <cellStyle name="Summa 2" xfId="46" xr:uid="{00000000-0005-0000-0000-00002F000000}"/>
    <cellStyle name="Tusental 2" xfId="47" xr:uid="{00000000-0005-0000-0000-000030000000}"/>
    <cellStyle name="Utdata 2" xfId="48" xr:uid="{00000000-0005-0000-0000-000031000000}"/>
    <cellStyle name="Varningstext 2" xfId="49" xr:uid="{00000000-0005-0000-0000-000032000000}"/>
  </cellStyles>
  <dxfs count="21">
    <dxf>
      <font>
        <color auto="1"/>
      </font>
      <numFmt numFmtId="0" formatCode="General"/>
      <fill>
        <patternFill>
          <bgColor theme="0"/>
        </patternFill>
      </fill>
    </dxf>
    <dxf>
      <font>
        <color auto="1"/>
      </font>
      <numFmt numFmtId="171" formatCode="hh:mm;@"/>
      <fill>
        <patternFill>
          <bgColor theme="0"/>
        </patternFill>
      </fill>
    </dxf>
    <dxf>
      <font>
        <b/>
        <i val="0"/>
        <color theme="1"/>
      </font>
      <fill>
        <patternFill>
          <bgColor rgb="FFFFC06B"/>
        </patternFill>
      </fill>
    </dxf>
    <dxf>
      <font>
        <b/>
        <i val="0"/>
        <color theme="1"/>
      </font>
      <fill>
        <patternFill>
          <bgColor rgb="FFFFC06B"/>
        </patternFill>
      </fill>
    </dxf>
    <dxf>
      <font>
        <b/>
        <i val="0"/>
        <color theme="1"/>
      </font>
      <fill>
        <patternFill>
          <bgColor rgb="FFFFC06B"/>
        </patternFill>
      </fill>
    </dxf>
    <dxf>
      <font>
        <b/>
        <i val="0"/>
        <color theme="1"/>
      </font>
      <fill>
        <patternFill>
          <bgColor rgb="FFFFC06B"/>
        </patternFill>
      </fill>
    </dxf>
    <dxf>
      <font>
        <color auto="1"/>
      </font>
      <numFmt numFmtId="19" formatCode="yyyy/mm/dd"/>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numFmt numFmtId="0" formatCode="General"/>
      <fill>
        <patternFill>
          <bgColor theme="0"/>
        </patternFill>
      </fill>
    </dxf>
    <dxf>
      <font>
        <color auto="1"/>
      </font>
      <numFmt numFmtId="171" formatCode="hh:mm;@"/>
      <fill>
        <patternFill>
          <bgColor theme="0"/>
        </patternFill>
      </fill>
    </dxf>
    <dxf>
      <font>
        <color theme="1"/>
      </font>
      <fill>
        <patternFill>
          <bgColor rgb="FFFFC06B"/>
        </patternFill>
      </fill>
    </dxf>
    <dxf>
      <font>
        <color theme="1"/>
      </font>
      <fill>
        <patternFill>
          <bgColor rgb="FFFFC06B"/>
        </patternFill>
      </fill>
    </dxf>
    <dxf>
      <font>
        <color theme="1"/>
      </font>
      <fill>
        <patternFill>
          <bgColor rgb="FFFFC06B"/>
        </patternFill>
      </fill>
    </dxf>
    <dxf>
      <font>
        <color theme="1"/>
      </font>
      <fill>
        <patternFill>
          <bgColor rgb="FFFFC06B"/>
        </patternFill>
      </fill>
    </dxf>
    <dxf>
      <font>
        <color theme="1"/>
      </font>
      <fill>
        <patternFill>
          <bgColor rgb="FFFFC06B"/>
        </patternFill>
      </fill>
    </dxf>
    <dxf>
      <font>
        <color theme="1"/>
      </font>
      <numFmt numFmtId="19" formatCode="yyyy/mm/dd"/>
      <fill>
        <patternFill>
          <fgColor theme="0"/>
          <bgColor theme="0"/>
        </patternFill>
      </fill>
    </dxf>
    <dxf>
      <font>
        <color auto="1"/>
      </font>
      <numFmt numFmtId="0" formatCode="General"/>
      <fill>
        <patternFill>
          <bgColor theme="0"/>
        </patternFill>
      </fill>
    </dxf>
  </dxfs>
  <tableStyles count="0" defaultTableStyle="TableStyleMedium9" defaultPivotStyle="PivotStyleLight16"/>
  <colors>
    <mruColors>
      <color rgb="FFFF9900"/>
      <color rgb="FF558E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576729379415857"/>
          <c:y val="0.21422237950593292"/>
          <c:w val="0.55982183192248425"/>
          <c:h val="0.62968140218428037"/>
        </c:manualLayout>
      </c:layout>
      <c:scatterChart>
        <c:scatterStyle val="lineMarker"/>
        <c:varyColors val="0"/>
        <c:ser>
          <c:idx val="1"/>
          <c:order val="0"/>
          <c:tx>
            <c:v>Mål</c:v>
          </c:tx>
          <c:spPr>
            <a:ln w="25400">
              <a:solidFill>
                <a:srgbClr val="FF0000"/>
              </a:solidFill>
              <a:prstDash val="lgDash"/>
            </a:ln>
          </c:spPr>
          <c:marker>
            <c:symbol val="none"/>
          </c:marker>
          <c:xVal>
            <c:numRef>
              <c:f>'4 Avskjutning&amp;Prognos'!$E$12:$J$12</c:f>
            </c:numRef>
          </c:xVal>
          <c:yVal>
            <c:numRef>
              <c:f>Kod!$R$14:$W$14</c:f>
              <c:numCache>
                <c:formatCode>0</c:formatCode>
                <c:ptCount val="6"/>
                <c:pt idx="0">
                  <c:v>0</c:v>
                </c:pt>
                <c:pt idx="1">
                  <c:v>0</c:v>
                </c:pt>
                <c:pt idx="2">
                  <c:v>0</c:v>
                </c:pt>
                <c:pt idx="3">
                  <c:v>0</c:v>
                </c:pt>
                <c:pt idx="4">
                  <c:v>0</c:v>
                </c:pt>
                <c:pt idx="5">
                  <c:v>0</c:v>
                </c:pt>
              </c:numCache>
            </c:numRef>
          </c:yVal>
          <c:smooth val="0"/>
          <c:extLst>
            <c:ext xmlns:c16="http://schemas.microsoft.com/office/drawing/2014/chart" uri="{C3380CC4-5D6E-409C-BE32-E72D297353CC}">
              <c16:uniqueId val="{00000000-F6F8-4D6F-979E-CA29D8598FA1}"/>
            </c:ext>
          </c:extLst>
        </c:ser>
        <c:ser>
          <c:idx val="3"/>
          <c:order val="1"/>
          <c:tx>
            <c:v>Prognos</c:v>
          </c:tx>
          <c:spPr>
            <a:ln w="22225">
              <a:solidFill>
                <a:schemeClr val="accent1">
                  <a:lumMod val="75000"/>
                </a:schemeClr>
              </a:solidFill>
              <a:prstDash val="solid"/>
            </a:ln>
          </c:spPr>
          <c:marker>
            <c:symbol val="circle"/>
            <c:size val="5"/>
            <c:spPr>
              <a:noFill/>
              <a:ln w="22225">
                <a:solidFill>
                  <a:schemeClr val="accent1">
                    <a:lumMod val="75000"/>
                  </a:schemeClr>
                </a:solidFill>
              </a:ln>
            </c:spPr>
          </c:marker>
          <c:xVal>
            <c:numRef>
              <c:f>'4 Avskjutning&amp;Prognos'!$E$12:$J$12</c:f>
            </c:numRef>
          </c:xVal>
          <c:yVal>
            <c:numRef>
              <c:f>'4 Avskjutning&amp;Prognos'!$E$30:$J$30</c:f>
              <c:numCache>
                <c:formatCode>0</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1-F6F8-4D6F-979E-CA29D8598FA1}"/>
            </c:ext>
          </c:extLst>
        </c:ser>
        <c:ser>
          <c:idx val="0"/>
          <c:order val="2"/>
          <c:tx>
            <c:v>Avskjutning</c:v>
          </c:tx>
          <c:spPr>
            <a:ln>
              <a:noFill/>
            </a:ln>
          </c:spPr>
          <c:marker>
            <c:symbol val="dash"/>
            <c:size val="5"/>
            <c:spPr>
              <a:solidFill>
                <a:schemeClr val="bg1">
                  <a:lumMod val="65000"/>
                </a:schemeClr>
              </a:solidFill>
              <a:ln>
                <a:solidFill>
                  <a:schemeClr val="bg1">
                    <a:lumMod val="65000"/>
                  </a:schemeClr>
                </a:solidFill>
              </a:ln>
            </c:spPr>
          </c:marker>
          <c:errBars>
            <c:errDir val="y"/>
            <c:errBarType val="minus"/>
            <c:errValType val="cust"/>
            <c:noEndCap val="1"/>
            <c:minus>
              <c:numRef>
                <c:f>'4 Avskjutning&amp;Prognos'!$E$15:$J$15</c:f>
                <c:numCache>
                  <c:formatCode>General</c:formatCode>
                  <c:ptCount val="6"/>
                  <c:pt idx="0">
                    <c:v>0</c:v>
                  </c:pt>
                </c:numCache>
              </c:numRef>
            </c:minus>
            <c:spPr>
              <a:ln w="25400">
                <a:solidFill>
                  <a:schemeClr val="bg1">
                    <a:lumMod val="65000"/>
                  </a:schemeClr>
                </a:solidFill>
                <a:prstDash val="solid"/>
              </a:ln>
            </c:spPr>
          </c:errBars>
          <c:xVal>
            <c:numRef>
              <c:f>'4 Avskjutning&amp;Prognos'!$E$27:$J$27</c:f>
              <c:numCache>
                <c:formatCode>0</c:formatCode>
                <c:ptCount val="6"/>
                <c:pt idx="0">
                  <c:v>0</c:v>
                </c:pt>
                <c:pt idx="1">
                  <c:v>0</c:v>
                </c:pt>
                <c:pt idx="2">
                  <c:v>0</c:v>
                </c:pt>
                <c:pt idx="3">
                  <c:v>0</c:v>
                </c:pt>
                <c:pt idx="4">
                  <c:v>0</c:v>
                </c:pt>
                <c:pt idx="5">
                  <c:v>0</c:v>
                </c:pt>
              </c:numCache>
            </c:numRef>
          </c:xVal>
          <c:yVal>
            <c:numRef>
              <c:f>'4 Avskjutning&amp;Prognos'!$E$15:$J$15</c:f>
              <c:numCache>
                <c:formatCode>0</c:formatCode>
                <c:ptCount val="6"/>
                <c:pt idx="0">
                  <c:v>0</c:v>
                </c:pt>
              </c:numCache>
            </c:numRef>
          </c:yVal>
          <c:smooth val="0"/>
          <c:extLst>
            <c:ext xmlns:c16="http://schemas.microsoft.com/office/drawing/2014/chart" uri="{C3380CC4-5D6E-409C-BE32-E72D297353CC}">
              <c16:uniqueId val="{00000002-F6F8-4D6F-979E-CA29D8598FA1}"/>
            </c:ext>
          </c:extLst>
        </c:ser>
        <c:dLbls>
          <c:showLegendKey val="0"/>
          <c:showVal val="0"/>
          <c:showCatName val="0"/>
          <c:showSerName val="0"/>
          <c:showPercent val="0"/>
          <c:showBubbleSize val="0"/>
        </c:dLbls>
        <c:axId val="431925296"/>
        <c:axId val="431929648"/>
      </c:scatterChart>
      <c:valAx>
        <c:axId val="431925296"/>
        <c:scaling>
          <c:orientation val="minMax"/>
        </c:scaling>
        <c:delete val="0"/>
        <c:axPos val="b"/>
        <c:majorGridlines>
          <c:spPr>
            <a:ln w="3175">
              <a:solidFill>
                <a:schemeClr val="bg1">
                  <a:lumMod val="85000"/>
                </a:schemeClr>
              </a:solidFill>
              <a:prstDash val="sysDot"/>
            </a:ln>
          </c:spPr>
        </c:majorGridlines>
        <c:minorGridlines>
          <c:spPr>
            <a:ln>
              <a:solidFill>
                <a:schemeClr val="bg1">
                  <a:lumMod val="85000"/>
                </a:schemeClr>
              </a:solidFill>
            </a:ln>
          </c:spPr>
        </c:minorGridlines>
        <c:numFmt formatCode="0" sourceLinked="1"/>
        <c:majorTickMark val="out"/>
        <c:minorTickMark val="out"/>
        <c:tickLblPos val="low"/>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sv-SE"/>
          </a:p>
        </c:txPr>
        <c:crossAx val="431929648"/>
        <c:crossesAt val="0"/>
        <c:crossBetween val="midCat"/>
        <c:majorUnit val="1"/>
        <c:minorUnit val="1"/>
      </c:valAx>
      <c:valAx>
        <c:axId val="431929648"/>
        <c:scaling>
          <c:orientation val="minMax"/>
          <c:min val="0"/>
        </c:scaling>
        <c:delete val="0"/>
        <c:axPos val="l"/>
        <c:majorGridlines>
          <c:spPr>
            <a:ln w="3175">
              <a:solidFill>
                <a:schemeClr val="bg1">
                  <a:lumMod val="85000"/>
                </a:schemeClr>
              </a:solidFill>
              <a:prstDash val="sysDot"/>
            </a:ln>
          </c:spPr>
        </c:majorGridlines>
        <c:title>
          <c:tx>
            <c:rich>
              <a:bodyPr rot="0" vert="horz"/>
              <a:lstStyle/>
              <a:p>
                <a:pPr algn="ctr">
                  <a:defRPr sz="1000" b="0" i="0" u="none" strike="noStrike" baseline="0">
                    <a:solidFill>
                      <a:srgbClr val="000000"/>
                    </a:solidFill>
                    <a:latin typeface="Arial"/>
                    <a:ea typeface="Arial"/>
                    <a:cs typeface="Arial"/>
                  </a:defRPr>
                </a:pPr>
                <a:r>
                  <a:rPr lang="sv-SE" baseline="0"/>
                  <a:t>Kronvilt i området </a:t>
                </a:r>
                <a:endParaRPr lang="sv-SE"/>
              </a:p>
            </c:rich>
          </c:tx>
          <c:layout>
            <c:manualLayout>
              <c:xMode val="edge"/>
              <c:yMode val="edge"/>
              <c:x val="2.2303427905630557E-2"/>
              <c:y val="3.5107440838187912E-2"/>
            </c:manualLayout>
          </c:layout>
          <c:overlay val="0"/>
          <c:spPr>
            <a:noFill/>
            <a:ln w="25400">
              <a:noFill/>
            </a:ln>
          </c:spPr>
        </c:title>
        <c:numFmt formatCode="#,##0" sourceLinked="0"/>
        <c:majorTickMark val="out"/>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sv-SE"/>
          </a:p>
        </c:txPr>
        <c:crossAx val="431925296"/>
        <c:crosses val="autoZero"/>
        <c:crossBetween val="midCat"/>
      </c:valAx>
      <c:spPr>
        <a:solidFill>
          <a:schemeClr val="bg1">
            <a:lumMod val="95000"/>
          </a:schemeClr>
        </a:solidFill>
        <a:ln w="12700">
          <a:solidFill>
            <a:srgbClr val="000000"/>
          </a:solidFill>
          <a:prstDash val="solid"/>
        </a:ln>
      </c:spPr>
    </c:plotArea>
    <c:legend>
      <c:legendPos val="r"/>
      <c:layout>
        <c:manualLayout>
          <c:xMode val="edge"/>
          <c:yMode val="edge"/>
          <c:x val="0.72067108088761633"/>
          <c:y val="0.19215782453422828"/>
          <c:w val="0.25418993080410401"/>
          <c:h val="0.27451099350286134"/>
        </c:manualLayout>
      </c:layout>
      <c:overlay val="0"/>
      <c:spPr>
        <a:noFill/>
        <a:ln w="25400">
          <a:noFill/>
        </a:ln>
      </c:spPr>
      <c:txPr>
        <a:bodyPr/>
        <a:lstStyle/>
        <a:p>
          <a:pPr>
            <a:defRPr sz="630" b="0" i="0" u="none" strike="noStrike" baseline="0">
              <a:solidFill>
                <a:srgbClr val="000000"/>
              </a:solidFill>
              <a:latin typeface="Arial"/>
              <a:ea typeface="Arial"/>
              <a:cs typeface="Arial"/>
            </a:defRPr>
          </a:pPr>
          <a:endParaRPr lang="sv-SE"/>
        </a:p>
      </c:txPr>
    </c:legend>
    <c:plotVisOnly val="1"/>
    <c:dispBlanksAs val="gap"/>
    <c:showDLblsOverMax val="0"/>
  </c:chart>
  <c:spPr>
    <a:solidFill>
      <a:sysClr val="window" lastClr="FFFFFF"/>
    </a:solidFill>
    <a:ln w="9525">
      <a:noFill/>
    </a:ln>
  </c:spPr>
  <c:txPr>
    <a:bodyPr/>
    <a:lstStyle/>
    <a:p>
      <a:pPr>
        <a:defRPr sz="1000" b="0" i="0" u="none" strike="noStrike" baseline="0">
          <a:solidFill>
            <a:srgbClr val="000000"/>
          </a:solidFill>
          <a:latin typeface="Arial"/>
          <a:ea typeface="Arial"/>
          <a:cs typeface="Arial"/>
        </a:defRPr>
      </a:pPr>
      <a:endParaRPr lang="sv-SE"/>
    </a:p>
  </c:txPr>
  <c:printSettings>
    <c:headerFooter/>
    <c:pageMargins b="0.75000000000000566" l="0.70000000000000062" r="0.70000000000000062" t="0.75000000000000566" header="0.30000000000000032" footer="0.30000000000000032"/>
    <c:pageSetup paperSize="9" orientation="portrait"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211076257744248"/>
          <c:y val="0.13570721067744548"/>
          <c:w val="0.54355843589256447"/>
          <c:h val="0.69135619165774542"/>
        </c:manualLayout>
      </c:layout>
      <c:scatterChart>
        <c:scatterStyle val="lineMarker"/>
        <c:varyColors val="0"/>
        <c:ser>
          <c:idx val="1"/>
          <c:order val="0"/>
          <c:tx>
            <c:v>Mål hjort</c:v>
          </c:tx>
          <c:spPr>
            <a:ln w="25400">
              <a:solidFill>
                <a:schemeClr val="tx2"/>
              </a:solidFill>
              <a:prstDash val="lgDash"/>
            </a:ln>
          </c:spPr>
          <c:marker>
            <c:symbol val="none"/>
          </c:marker>
          <c:xVal>
            <c:numRef>
              <c:f>'4 Avskjutning&amp;Prognos'!$E$11:$J$11</c:f>
              <c:numCache>
                <c:formatCode>0</c:formatCode>
                <c:ptCount val="6"/>
                <c:pt idx="0">
                  <c:v>0</c:v>
                </c:pt>
                <c:pt idx="1">
                  <c:v>0</c:v>
                </c:pt>
                <c:pt idx="2">
                  <c:v>0</c:v>
                </c:pt>
                <c:pt idx="3">
                  <c:v>0</c:v>
                </c:pt>
                <c:pt idx="4">
                  <c:v>0</c:v>
                </c:pt>
                <c:pt idx="5">
                  <c:v>0</c:v>
                </c:pt>
              </c:numCache>
            </c:numRef>
          </c:xVal>
          <c:yVal>
            <c:numRef>
              <c:f>Kod!$R$15:$W$15</c:f>
              <c:numCache>
                <c:formatCode>0.0%</c:formatCode>
                <c:ptCount val="6"/>
                <c:pt idx="0">
                  <c:v>0</c:v>
                </c:pt>
                <c:pt idx="1">
                  <c:v>0</c:v>
                </c:pt>
                <c:pt idx="2">
                  <c:v>0</c:v>
                </c:pt>
                <c:pt idx="3">
                  <c:v>0</c:v>
                </c:pt>
                <c:pt idx="4">
                  <c:v>0</c:v>
                </c:pt>
                <c:pt idx="5">
                  <c:v>0</c:v>
                </c:pt>
              </c:numCache>
            </c:numRef>
          </c:yVal>
          <c:smooth val="0"/>
          <c:extLst>
            <c:ext xmlns:c16="http://schemas.microsoft.com/office/drawing/2014/chart" uri="{C3380CC4-5D6E-409C-BE32-E72D297353CC}">
              <c16:uniqueId val="{00000000-9DBE-42D1-AAE5-9C6FC875B59F}"/>
            </c:ext>
          </c:extLst>
        </c:ser>
        <c:ser>
          <c:idx val="4"/>
          <c:order val="1"/>
          <c:tx>
            <c:v>Prognos % hjort av vuxna</c:v>
          </c:tx>
          <c:spPr>
            <a:ln w="22225">
              <a:solidFill>
                <a:schemeClr val="tx2"/>
              </a:solidFill>
              <a:prstDash val="solid"/>
            </a:ln>
          </c:spPr>
          <c:marker>
            <c:symbol val="circle"/>
            <c:size val="5"/>
            <c:spPr>
              <a:noFill/>
              <a:ln w="22225">
                <a:solidFill>
                  <a:schemeClr val="tx2"/>
                </a:solidFill>
              </a:ln>
            </c:spPr>
          </c:marker>
          <c:xVal>
            <c:numRef>
              <c:f>'4 Avskjutning&amp;Prognos'!$E$11:$J$11</c:f>
              <c:numCache>
                <c:formatCode>0</c:formatCode>
                <c:ptCount val="6"/>
                <c:pt idx="0">
                  <c:v>0</c:v>
                </c:pt>
                <c:pt idx="1">
                  <c:v>0</c:v>
                </c:pt>
                <c:pt idx="2">
                  <c:v>0</c:v>
                </c:pt>
                <c:pt idx="3">
                  <c:v>0</c:v>
                </c:pt>
                <c:pt idx="4">
                  <c:v>0</c:v>
                </c:pt>
                <c:pt idx="5">
                  <c:v>0</c:v>
                </c:pt>
              </c:numCache>
            </c:numRef>
          </c:xVal>
          <c:yVal>
            <c:numRef>
              <c:f>'4 Avskjutning&amp;Prognos'!$E$31:$J$31</c:f>
              <c:numCache>
                <c:formatCode>0%</c:formatCode>
                <c:ptCount val="6"/>
                <c:pt idx="0">
                  <c:v>0</c:v>
                </c:pt>
                <c:pt idx="1">
                  <c:v>0</c:v>
                </c:pt>
                <c:pt idx="2">
                  <c:v>0</c:v>
                </c:pt>
                <c:pt idx="3">
                  <c:v>0</c:v>
                </c:pt>
                <c:pt idx="4">
                  <c:v>0</c:v>
                </c:pt>
                <c:pt idx="5">
                  <c:v>0</c:v>
                </c:pt>
              </c:numCache>
            </c:numRef>
          </c:yVal>
          <c:smooth val="0"/>
          <c:extLst>
            <c:ext xmlns:c16="http://schemas.microsoft.com/office/drawing/2014/chart" uri="{C3380CC4-5D6E-409C-BE32-E72D297353CC}">
              <c16:uniqueId val="{00000001-9DBE-42D1-AAE5-9C6FC875B59F}"/>
            </c:ext>
          </c:extLst>
        </c:ser>
        <c:ser>
          <c:idx val="0"/>
          <c:order val="2"/>
          <c:tx>
            <c:v>Mål spetshjort</c:v>
          </c:tx>
          <c:spPr>
            <a:ln w="25400">
              <a:solidFill>
                <a:srgbClr val="558ED5"/>
              </a:solidFill>
              <a:prstDash val="lgDash"/>
            </a:ln>
          </c:spPr>
          <c:marker>
            <c:symbol val="none"/>
          </c:marker>
          <c:xVal>
            <c:numRef>
              <c:f>'4 Avskjutning&amp;Prognos'!$E$11:$J$11</c:f>
              <c:numCache>
                <c:formatCode>0</c:formatCode>
                <c:ptCount val="6"/>
                <c:pt idx="0">
                  <c:v>0</c:v>
                </c:pt>
                <c:pt idx="1">
                  <c:v>0</c:v>
                </c:pt>
                <c:pt idx="2">
                  <c:v>0</c:v>
                </c:pt>
                <c:pt idx="3">
                  <c:v>0</c:v>
                </c:pt>
                <c:pt idx="4">
                  <c:v>0</c:v>
                </c:pt>
                <c:pt idx="5">
                  <c:v>0</c:v>
                </c:pt>
              </c:numCache>
            </c:numRef>
          </c:xVal>
          <c:yVal>
            <c:numRef>
              <c:f>Kod!$R$16:$W$16</c:f>
              <c:numCache>
                <c:formatCode>0.0%</c:formatCode>
                <c:ptCount val="6"/>
                <c:pt idx="0">
                  <c:v>0</c:v>
                </c:pt>
                <c:pt idx="1">
                  <c:v>0</c:v>
                </c:pt>
                <c:pt idx="2">
                  <c:v>0</c:v>
                </c:pt>
                <c:pt idx="3">
                  <c:v>0</c:v>
                </c:pt>
                <c:pt idx="4">
                  <c:v>0</c:v>
                </c:pt>
                <c:pt idx="5">
                  <c:v>0</c:v>
                </c:pt>
              </c:numCache>
            </c:numRef>
          </c:yVal>
          <c:smooth val="0"/>
          <c:extLst>
            <c:ext xmlns:c16="http://schemas.microsoft.com/office/drawing/2014/chart" uri="{C3380CC4-5D6E-409C-BE32-E72D297353CC}">
              <c16:uniqueId val="{00000002-9DBE-42D1-AAE5-9C6FC875B59F}"/>
            </c:ext>
          </c:extLst>
        </c:ser>
        <c:ser>
          <c:idx val="5"/>
          <c:order val="3"/>
          <c:tx>
            <c:v>Prognos %spets av hjort</c:v>
          </c:tx>
          <c:spPr>
            <a:ln w="22225">
              <a:solidFill>
                <a:srgbClr val="558ED5"/>
              </a:solidFill>
              <a:prstDash val="solid"/>
            </a:ln>
          </c:spPr>
          <c:marker>
            <c:symbol val="circle"/>
            <c:size val="5"/>
            <c:spPr>
              <a:noFill/>
              <a:ln w="22225">
                <a:solidFill>
                  <a:srgbClr val="558ED5"/>
                </a:solidFill>
              </a:ln>
            </c:spPr>
          </c:marker>
          <c:xVal>
            <c:numRef>
              <c:f>'4 Avskjutning&amp;Prognos'!$E$11:$J$11</c:f>
              <c:numCache>
                <c:formatCode>0</c:formatCode>
                <c:ptCount val="6"/>
                <c:pt idx="0">
                  <c:v>0</c:v>
                </c:pt>
                <c:pt idx="1">
                  <c:v>0</c:v>
                </c:pt>
                <c:pt idx="2">
                  <c:v>0</c:v>
                </c:pt>
                <c:pt idx="3">
                  <c:v>0</c:v>
                </c:pt>
                <c:pt idx="4">
                  <c:v>0</c:v>
                </c:pt>
                <c:pt idx="5">
                  <c:v>0</c:v>
                </c:pt>
              </c:numCache>
            </c:numRef>
          </c:xVal>
          <c:yVal>
            <c:numRef>
              <c:f>'4 Avskjutning&amp;Prognos'!$E$32:$J$32</c:f>
              <c:numCache>
                <c:formatCode>0%</c:formatCode>
                <c:ptCount val="6"/>
                <c:pt idx="0">
                  <c:v>0</c:v>
                </c:pt>
                <c:pt idx="1">
                  <c:v>0</c:v>
                </c:pt>
                <c:pt idx="2">
                  <c:v>0</c:v>
                </c:pt>
                <c:pt idx="3">
                  <c:v>0</c:v>
                </c:pt>
                <c:pt idx="4">
                  <c:v>0</c:v>
                </c:pt>
                <c:pt idx="5">
                  <c:v>0</c:v>
                </c:pt>
              </c:numCache>
            </c:numRef>
          </c:yVal>
          <c:smooth val="0"/>
          <c:extLst>
            <c:ext xmlns:c16="http://schemas.microsoft.com/office/drawing/2014/chart" uri="{C3380CC4-5D6E-409C-BE32-E72D297353CC}">
              <c16:uniqueId val="{00000003-9DBE-42D1-AAE5-9C6FC875B59F}"/>
            </c:ext>
          </c:extLst>
        </c:ser>
        <c:dLbls>
          <c:showLegendKey val="0"/>
          <c:showVal val="0"/>
          <c:showCatName val="0"/>
          <c:showSerName val="0"/>
          <c:showPercent val="0"/>
          <c:showBubbleSize val="0"/>
        </c:dLbls>
        <c:axId val="431933456"/>
        <c:axId val="431920944"/>
      </c:scatterChart>
      <c:valAx>
        <c:axId val="431933456"/>
        <c:scaling>
          <c:orientation val="minMax"/>
        </c:scaling>
        <c:delete val="0"/>
        <c:axPos val="b"/>
        <c:majorGridlines>
          <c:spPr>
            <a:ln w="3175">
              <a:solidFill>
                <a:schemeClr val="bg1">
                  <a:lumMod val="85000"/>
                </a:schemeClr>
              </a:solidFill>
              <a:prstDash val="sysDot"/>
            </a:ln>
          </c:spPr>
        </c:majorGridlines>
        <c:minorGridlines>
          <c:spPr>
            <a:ln>
              <a:solidFill>
                <a:schemeClr val="bg1">
                  <a:lumMod val="85000"/>
                </a:schemeClr>
              </a:solidFill>
            </a:ln>
          </c:spPr>
        </c:minorGridlines>
        <c:numFmt formatCode="0" sourceLinked="1"/>
        <c:majorTickMark val="out"/>
        <c:minorTickMark val="out"/>
        <c:tickLblPos val="low"/>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sv-SE"/>
          </a:p>
        </c:txPr>
        <c:crossAx val="431920944"/>
        <c:crossesAt val="0"/>
        <c:crossBetween val="midCat"/>
        <c:majorUnit val="1"/>
        <c:minorUnit val="1"/>
      </c:valAx>
      <c:valAx>
        <c:axId val="431920944"/>
        <c:scaling>
          <c:orientation val="minMax"/>
        </c:scaling>
        <c:delete val="0"/>
        <c:axPos val="l"/>
        <c:majorGridlines>
          <c:spPr>
            <a:ln w="3175">
              <a:solidFill>
                <a:schemeClr val="bg1">
                  <a:lumMod val="85000"/>
                </a:schemeClr>
              </a:solidFill>
              <a:prstDash val="sysDot"/>
            </a:ln>
          </c:spPr>
        </c:majorGridlines>
        <c:title>
          <c:tx>
            <c:rich>
              <a:bodyPr rot="0" vert="horz"/>
              <a:lstStyle/>
              <a:p>
                <a:pPr algn="ctr">
                  <a:defRPr sz="1000" b="0" i="0" u="none" strike="noStrike" baseline="0">
                    <a:solidFill>
                      <a:srgbClr val="000000"/>
                    </a:solidFill>
                    <a:latin typeface="Arial"/>
                    <a:ea typeface="Arial"/>
                    <a:cs typeface="Arial"/>
                  </a:defRPr>
                </a:pPr>
                <a:r>
                  <a:rPr lang="sv-SE"/>
                  <a:t>Andel</a:t>
                </a:r>
              </a:p>
            </c:rich>
          </c:tx>
          <c:layout>
            <c:manualLayout>
              <c:xMode val="edge"/>
              <c:yMode val="edge"/>
              <c:x val="5.0303201702811724E-2"/>
              <c:y val="2.1896767351349187E-2"/>
            </c:manualLayout>
          </c:layout>
          <c:overlay val="0"/>
          <c:spPr>
            <a:noFill/>
            <a:ln w="25400">
              <a:noFill/>
            </a:ln>
          </c:spPr>
        </c:title>
        <c:numFmt formatCode="0%" sourceLinked="0"/>
        <c:majorTickMark val="out"/>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sv-SE"/>
          </a:p>
        </c:txPr>
        <c:crossAx val="431933456"/>
        <c:crosses val="autoZero"/>
        <c:crossBetween val="midCat"/>
      </c:valAx>
      <c:spPr>
        <a:solidFill>
          <a:schemeClr val="bg1">
            <a:lumMod val="95000"/>
          </a:schemeClr>
        </a:solidFill>
        <a:ln w="12700">
          <a:solidFill>
            <a:srgbClr val="000000"/>
          </a:solidFill>
          <a:prstDash val="solid"/>
        </a:ln>
      </c:spPr>
    </c:plotArea>
    <c:legend>
      <c:legendPos val="r"/>
      <c:layout>
        <c:manualLayout>
          <c:xMode val="edge"/>
          <c:yMode val="edge"/>
          <c:x val="0.71787782937389233"/>
          <c:y val="0.19354913969087198"/>
          <c:w val="0.25418997838945345"/>
          <c:h val="0.63249697345646283"/>
        </c:manualLayout>
      </c:layout>
      <c:overlay val="0"/>
      <c:spPr>
        <a:noFill/>
        <a:ln w="25400">
          <a:noFill/>
        </a:ln>
      </c:spPr>
      <c:txPr>
        <a:bodyPr/>
        <a:lstStyle/>
        <a:p>
          <a:pPr>
            <a:defRPr sz="630" b="0" i="0" u="none" strike="noStrike" baseline="0">
              <a:solidFill>
                <a:srgbClr val="000000"/>
              </a:solidFill>
              <a:latin typeface="Arial"/>
              <a:ea typeface="Arial"/>
              <a:cs typeface="Arial"/>
            </a:defRPr>
          </a:pPr>
          <a:endParaRPr lang="sv-SE"/>
        </a:p>
      </c:txPr>
    </c:legend>
    <c:plotVisOnly val="1"/>
    <c:dispBlanksAs val="gap"/>
    <c:showDLblsOverMax val="0"/>
  </c:chart>
  <c:spPr>
    <a:ln w="9525">
      <a:noFill/>
    </a:ln>
  </c:spPr>
  <c:txPr>
    <a:bodyPr/>
    <a:lstStyle/>
    <a:p>
      <a:pPr>
        <a:defRPr sz="1000" b="0" i="0" u="none" strike="noStrike" baseline="0">
          <a:solidFill>
            <a:srgbClr val="000000"/>
          </a:solidFill>
          <a:latin typeface="Arial"/>
          <a:ea typeface="Arial"/>
          <a:cs typeface="Arial"/>
        </a:defRPr>
      </a:pPr>
      <a:endParaRPr lang="sv-SE"/>
    </a:p>
  </c:txPr>
  <c:printSettings>
    <c:headerFooter>
      <c:oddFooter>&amp;C </c:oddFooter>
    </c:headerFooter>
    <c:pageMargins b="0.75000000000000588" l="0.70000000000000062" r="0.70000000000000062" t="0.75000000000000588" header="0.30000000000000032" footer="0.30000000000000032"/>
    <c:pageSetup paperSize="9"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290522330821248"/>
          <c:y val="0.19316392773874588"/>
          <c:w val="0.55227167220211215"/>
          <c:h val="0.63023561111954063"/>
        </c:manualLayout>
      </c:layout>
      <c:scatterChart>
        <c:scatterStyle val="lineMarker"/>
        <c:varyColors val="0"/>
        <c:ser>
          <c:idx val="3"/>
          <c:order val="0"/>
          <c:tx>
            <c:v>Äldre hjort</c:v>
          </c:tx>
          <c:spPr>
            <a:ln w="22225">
              <a:solidFill>
                <a:schemeClr val="tx2">
                  <a:lumMod val="75000"/>
                </a:schemeClr>
              </a:solidFill>
              <a:prstDash val="solid"/>
            </a:ln>
          </c:spPr>
          <c:marker>
            <c:symbol val="square"/>
            <c:size val="5"/>
            <c:spPr>
              <a:noFill/>
              <a:ln w="22225">
                <a:solidFill>
                  <a:schemeClr val="tx2">
                    <a:lumMod val="75000"/>
                  </a:schemeClr>
                </a:solidFill>
              </a:ln>
            </c:spPr>
          </c:marker>
          <c:xVal>
            <c:numRef>
              <c:f>'4 Avskjutning&amp;Prognos'!$E$11:$J$11</c:f>
              <c:numCache>
                <c:formatCode>0</c:formatCode>
                <c:ptCount val="6"/>
                <c:pt idx="0">
                  <c:v>0</c:v>
                </c:pt>
                <c:pt idx="1">
                  <c:v>0</c:v>
                </c:pt>
                <c:pt idx="2">
                  <c:v>0</c:v>
                </c:pt>
                <c:pt idx="3">
                  <c:v>0</c:v>
                </c:pt>
                <c:pt idx="4">
                  <c:v>0</c:v>
                </c:pt>
                <c:pt idx="5">
                  <c:v>0</c:v>
                </c:pt>
              </c:numCache>
            </c:numRef>
          </c:xVal>
          <c:yVal>
            <c:numRef>
              <c:f>'4 Avskjutning&amp;Prognos'!$E$34:$J$34</c:f>
              <c:numCache>
                <c:formatCode>0</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0-48AB-4C09-9959-325EA366F43F}"/>
            </c:ext>
          </c:extLst>
        </c:ser>
        <c:ser>
          <c:idx val="1"/>
          <c:order val="1"/>
          <c:tx>
            <c:v>Spets-hjort</c:v>
          </c:tx>
          <c:spPr>
            <a:ln w="22225">
              <a:solidFill>
                <a:schemeClr val="tx2">
                  <a:lumMod val="60000"/>
                  <a:lumOff val="40000"/>
                </a:schemeClr>
              </a:solidFill>
              <a:prstDash val="dash"/>
            </a:ln>
          </c:spPr>
          <c:marker>
            <c:symbol val="triangle"/>
            <c:size val="6"/>
            <c:spPr>
              <a:noFill/>
              <a:ln w="22225">
                <a:solidFill>
                  <a:schemeClr val="tx2">
                    <a:lumMod val="60000"/>
                    <a:lumOff val="40000"/>
                  </a:schemeClr>
                </a:solidFill>
                <a:prstDash val="solid"/>
              </a:ln>
            </c:spPr>
          </c:marker>
          <c:xVal>
            <c:numRef>
              <c:f>'4 Avskjutning&amp;Prognos'!$E$11:$J$11</c:f>
              <c:numCache>
                <c:formatCode>0</c:formatCode>
                <c:ptCount val="6"/>
                <c:pt idx="0">
                  <c:v>0</c:v>
                </c:pt>
                <c:pt idx="1">
                  <c:v>0</c:v>
                </c:pt>
                <c:pt idx="2">
                  <c:v>0</c:v>
                </c:pt>
                <c:pt idx="3">
                  <c:v>0</c:v>
                </c:pt>
                <c:pt idx="4">
                  <c:v>0</c:v>
                </c:pt>
                <c:pt idx="5">
                  <c:v>0</c:v>
                </c:pt>
              </c:numCache>
            </c:numRef>
          </c:xVal>
          <c:yVal>
            <c:numRef>
              <c:f>'4 Avskjutning&amp;Prognos'!$E$35:$J$35</c:f>
              <c:numCache>
                <c:formatCode>0</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1-48AB-4C09-9959-325EA366F43F}"/>
            </c:ext>
          </c:extLst>
        </c:ser>
        <c:ser>
          <c:idx val="0"/>
          <c:order val="2"/>
          <c:tx>
            <c:v>Smaldjur/Hind</c:v>
          </c:tx>
          <c:spPr>
            <a:ln>
              <a:solidFill>
                <a:srgbClr val="FF9900"/>
              </a:solidFill>
            </a:ln>
          </c:spPr>
          <c:marker>
            <c:symbol val="diamond"/>
            <c:size val="7"/>
            <c:spPr>
              <a:noFill/>
              <a:ln w="22225">
                <a:solidFill>
                  <a:srgbClr val="FF9900"/>
                </a:solidFill>
              </a:ln>
            </c:spPr>
          </c:marker>
          <c:xVal>
            <c:numRef>
              <c:f>'4 Avskjutning&amp;Prognos'!$E$11:$J$11</c:f>
              <c:numCache>
                <c:formatCode>0</c:formatCode>
                <c:ptCount val="6"/>
                <c:pt idx="0">
                  <c:v>0</c:v>
                </c:pt>
                <c:pt idx="1">
                  <c:v>0</c:v>
                </c:pt>
                <c:pt idx="2">
                  <c:v>0</c:v>
                </c:pt>
                <c:pt idx="3">
                  <c:v>0</c:v>
                </c:pt>
                <c:pt idx="4">
                  <c:v>0</c:v>
                </c:pt>
                <c:pt idx="5">
                  <c:v>0</c:v>
                </c:pt>
              </c:numCache>
            </c:numRef>
          </c:xVal>
          <c:yVal>
            <c:numRef>
              <c:f>'4 Avskjutning&amp;Prognos'!$E$36:$J$36</c:f>
              <c:numCache>
                <c:formatCode>0</c:formatCode>
                <c:ptCount val="6"/>
                <c:pt idx="0">
                  <c:v>0</c:v>
                </c:pt>
                <c:pt idx="1">
                  <c:v>0</c:v>
                </c:pt>
                <c:pt idx="2">
                  <c:v>0</c:v>
                </c:pt>
                <c:pt idx="3">
                  <c:v>0</c:v>
                </c:pt>
                <c:pt idx="4">
                  <c:v>0</c:v>
                </c:pt>
                <c:pt idx="5">
                  <c:v>0</c:v>
                </c:pt>
              </c:numCache>
            </c:numRef>
          </c:yVal>
          <c:smooth val="0"/>
          <c:extLst>
            <c:ext xmlns:c16="http://schemas.microsoft.com/office/drawing/2014/chart" uri="{C3380CC4-5D6E-409C-BE32-E72D297353CC}">
              <c16:uniqueId val="{00000002-48AB-4C09-9959-325EA366F43F}"/>
            </c:ext>
          </c:extLst>
        </c:ser>
        <c:ser>
          <c:idx val="2"/>
          <c:order val="3"/>
          <c:tx>
            <c:v>Kalv</c:v>
          </c:tx>
          <c:spPr>
            <a:ln w="22225">
              <a:solidFill>
                <a:schemeClr val="tx2">
                  <a:lumMod val="40000"/>
                  <a:lumOff val="60000"/>
                </a:schemeClr>
              </a:solidFill>
              <a:prstDash val="sysDot"/>
            </a:ln>
          </c:spPr>
          <c:marker>
            <c:symbol val="circle"/>
            <c:size val="5"/>
            <c:spPr>
              <a:noFill/>
              <a:ln w="22225">
                <a:solidFill>
                  <a:schemeClr val="tx2">
                    <a:lumMod val="40000"/>
                    <a:lumOff val="60000"/>
                  </a:schemeClr>
                </a:solidFill>
                <a:prstDash val="solid"/>
              </a:ln>
            </c:spPr>
          </c:marker>
          <c:xVal>
            <c:numRef>
              <c:f>'4 Avskjutning&amp;Prognos'!$E$11:$J$11</c:f>
              <c:numCache>
                <c:formatCode>0</c:formatCode>
                <c:ptCount val="6"/>
                <c:pt idx="0">
                  <c:v>0</c:v>
                </c:pt>
                <c:pt idx="1">
                  <c:v>0</c:v>
                </c:pt>
                <c:pt idx="2">
                  <c:v>0</c:v>
                </c:pt>
                <c:pt idx="3">
                  <c:v>0</c:v>
                </c:pt>
                <c:pt idx="4">
                  <c:v>0</c:v>
                </c:pt>
                <c:pt idx="5">
                  <c:v>0</c:v>
                </c:pt>
              </c:numCache>
            </c:numRef>
          </c:xVal>
          <c:yVal>
            <c:numRef>
              <c:f>'4 Avskjutning&amp;Prognos'!$E$37:$J$37</c:f>
              <c:numCache>
                <c:formatCode>0</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3-48AB-4C09-9959-325EA366F43F}"/>
            </c:ext>
          </c:extLst>
        </c:ser>
        <c:dLbls>
          <c:showLegendKey val="0"/>
          <c:showVal val="0"/>
          <c:showCatName val="0"/>
          <c:showSerName val="0"/>
          <c:showPercent val="0"/>
          <c:showBubbleSize val="0"/>
        </c:dLbls>
        <c:axId val="431924752"/>
        <c:axId val="431920400"/>
      </c:scatterChart>
      <c:valAx>
        <c:axId val="431924752"/>
        <c:scaling>
          <c:orientation val="minMax"/>
        </c:scaling>
        <c:delete val="0"/>
        <c:axPos val="b"/>
        <c:majorGridlines>
          <c:spPr>
            <a:ln w="3175">
              <a:solidFill>
                <a:schemeClr val="bg1">
                  <a:lumMod val="85000"/>
                </a:schemeClr>
              </a:solidFill>
              <a:prstDash val="sysDot"/>
            </a:ln>
          </c:spPr>
        </c:majorGridlines>
        <c:minorGridlines>
          <c:spPr>
            <a:ln>
              <a:solidFill>
                <a:schemeClr val="bg1">
                  <a:lumMod val="85000"/>
                </a:schemeClr>
              </a:solidFill>
            </a:ln>
          </c:spPr>
        </c:minorGridlines>
        <c:numFmt formatCode="0" sourceLinked="1"/>
        <c:majorTickMark val="out"/>
        <c:minorTickMark val="out"/>
        <c:tickLblPos val="low"/>
        <c:spPr>
          <a:noFill/>
          <a:ln w="12700">
            <a:solidFill>
              <a:schemeClr val="tx1"/>
            </a:solidFill>
            <a:prstDash val="solid"/>
          </a:ln>
        </c:spPr>
        <c:txPr>
          <a:bodyPr rot="0" vert="horz"/>
          <a:lstStyle/>
          <a:p>
            <a:pPr>
              <a:defRPr sz="800" b="0" i="0" u="none" strike="noStrike" baseline="0">
                <a:solidFill>
                  <a:srgbClr val="000000"/>
                </a:solidFill>
                <a:latin typeface="Arial"/>
                <a:ea typeface="Arial"/>
                <a:cs typeface="Arial"/>
              </a:defRPr>
            </a:pPr>
            <a:endParaRPr lang="sv-SE"/>
          </a:p>
        </c:txPr>
        <c:crossAx val="431920400"/>
        <c:crossesAt val="0"/>
        <c:crossBetween val="midCat"/>
        <c:majorUnit val="1"/>
        <c:minorUnit val="1"/>
      </c:valAx>
      <c:valAx>
        <c:axId val="431920400"/>
        <c:scaling>
          <c:orientation val="minMax"/>
          <c:min val="0"/>
        </c:scaling>
        <c:delete val="0"/>
        <c:axPos val="l"/>
        <c:majorGridlines>
          <c:spPr>
            <a:ln w="3175">
              <a:solidFill>
                <a:schemeClr val="bg1">
                  <a:lumMod val="85000"/>
                </a:schemeClr>
              </a:solidFill>
              <a:prstDash val="sysDot"/>
            </a:ln>
          </c:spPr>
        </c:majorGridlines>
        <c:title>
          <c:tx>
            <c:rich>
              <a:bodyPr rot="0" vert="horz"/>
              <a:lstStyle/>
              <a:p>
                <a:pPr algn="ctr">
                  <a:defRPr sz="1000" b="0" i="0" u="none" strike="noStrike" baseline="0">
                    <a:solidFill>
                      <a:srgbClr val="000000"/>
                    </a:solidFill>
                    <a:latin typeface="Arial"/>
                    <a:ea typeface="Arial"/>
                    <a:cs typeface="Arial"/>
                  </a:defRPr>
                </a:pPr>
                <a:r>
                  <a:rPr lang="sv-SE"/>
                  <a:t>Kronvilt i området</a:t>
                </a:r>
              </a:p>
            </c:rich>
          </c:tx>
          <c:layout>
            <c:manualLayout>
              <c:xMode val="edge"/>
              <c:yMode val="edge"/>
              <c:x val="1.2341357330333709E-2"/>
              <c:y val="1.6836558220920058E-2"/>
            </c:manualLayout>
          </c:layout>
          <c:overlay val="0"/>
          <c:spPr>
            <a:noFill/>
            <a:ln w="25400">
              <a:noFill/>
            </a:ln>
          </c:spPr>
        </c:title>
        <c:numFmt formatCode="0" sourceLinked="1"/>
        <c:majorTickMark val="out"/>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sv-SE"/>
          </a:p>
        </c:txPr>
        <c:crossAx val="431924752"/>
        <c:crossesAt val="2011"/>
        <c:crossBetween val="midCat"/>
      </c:valAx>
      <c:spPr>
        <a:solidFill>
          <a:schemeClr val="bg1">
            <a:lumMod val="95000"/>
          </a:schemeClr>
        </a:solidFill>
        <a:ln w="12700">
          <a:solidFill>
            <a:schemeClr val="tx1"/>
          </a:solidFill>
          <a:prstDash val="solid"/>
        </a:ln>
      </c:spPr>
    </c:plotArea>
    <c:legend>
      <c:legendPos val="r"/>
      <c:layout>
        <c:manualLayout>
          <c:xMode val="edge"/>
          <c:yMode val="edge"/>
          <c:x val="0.75245497630331759"/>
          <c:y val="0.20739686472870994"/>
          <c:w val="0.22479620853080567"/>
          <c:h val="0.39274812364969336"/>
        </c:manualLayout>
      </c:layout>
      <c:overlay val="0"/>
      <c:txPr>
        <a:bodyPr/>
        <a:lstStyle/>
        <a:p>
          <a:pPr>
            <a:defRPr sz="630"/>
          </a:pPr>
          <a:endParaRPr lang="sv-SE"/>
        </a:p>
      </c:txPr>
    </c:legend>
    <c:plotVisOnly val="1"/>
    <c:dispBlanksAs val="gap"/>
    <c:showDLblsOverMax val="0"/>
  </c:chart>
  <c:spPr>
    <a:solidFill>
      <a:sysClr val="window" lastClr="FFFFFF"/>
    </a:solidFill>
    <a:ln w="9525">
      <a:noFill/>
    </a:ln>
  </c:spPr>
  <c:txPr>
    <a:bodyPr/>
    <a:lstStyle/>
    <a:p>
      <a:pPr>
        <a:defRPr sz="1000" b="0" i="0" u="none" strike="noStrike" baseline="0">
          <a:solidFill>
            <a:srgbClr val="000000"/>
          </a:solidFill>
          <a:latin typeface="Arial"/>
          <a:ea typeface="Arial"/>
          <a:cs typeface="Arial"/>
        </a:defRPr>
      </a:pPr>
      <a:endParaRPr lang="sv-SE"/>
    </a:p>
  </c:txPr>
  <c:printSettings>
    <c:headerFooter/>
    <c:pageMargins b="0.75000000000000566" l="0.70000000000000062" r="0.70000000000000062" t="0.75000000000000566" header="0.30000000000000032" footer="0.30000000000000032"/>
    <c:pageSetup paperSize="9" orientation="portrait"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877113333806247E-2"/>
          <c:y val="0.17777777777777778"/>
          <c:w val="0.87008985363316071"/>
          <c:h val="0.54428291200442047"/>
        </c:manualLayout>
      </c:layout>
      <c:barChart>
        <c:barDir val="col"/>
        <c:grouping val="clustered"/>
        <c:varyColors val="0"/>
        <c:ser>
          <c:idx val="1"/>
          <c:order val="0"/>
          <c:tx>
            <c:v>Avskjutning</c:v>
          </c:tx>
          <c:spPr>
            <a:solidFill>
              <a:schemeClr val="tx1"/>
            </a:solidFill>
            <a:ln>
              <a:noFill/>
            </a:ln>
            <a:effectLst/>
          </c:spPr>
          <c:invertIfNegative val="0"/>
          <c:cat>
            <c:multiLvlStrRef>
              <c:f>'4 Avskjutning&amp;Prognos'!$E$13:$J$14</c:f>
            </c:multiLvlStrRef>
          </c:cat>
          <c:val>
            <c:numRef>
              <c:f>'4 Avskjutning&amp;Prognos'!$E$15:$J$15</c:f>
              <c:numCache>
                <c:formatCode>0</c:formatCode>
                <c:ptCount val="6"/>
                <c:pt idx="0">
                  <c:v>0</c:v>
                </c:pt>
              </c:numCache>
            </c:numRef>
          </c:val>
          <c:extLst>
            <c:ext xmlns:c16="http://schemas.microsoft.com/office/drawing/2014/chart" uri="{C3380CC4-5D6E-409C-BE32-E72D297353CC}">
              <c16:uniqueId val="{00000000-CBAB-4313-B530-F6479FC62C41}"/>
            </c:ext>
          </c:extLst>
        </c:ser>
        <c:ser>
          <c:idx val="0"/>
          <c:order val="1"/>
          <c:tx>
            <c:v>Prognos (efter jakt)</c:v>
          </c:tx>
          <c:spPr>
            <a:solidFill>
              <a:schemeClr val="accent1"/>
            </a:solidFill>
            <a:ln>
              <a:noFill/>
            </a:ln>
            <a:effectLst/>
          </c:spPr>
          <c:invertIfNegative val="0"/>
          <c:cat>
            <c:multiLvlStrRef>
              <c:f>'4 Avskjutning&amp;Prognos'!$E$13:$J$14</c:f>
            </c:multiLvlStrRef>
          </c:cat>
          <c:val>
            <c:numRef>
              <c:f>'4 Avskjutning&amp;Prognos'!$E$30:$J$30</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CBAB-4313-B530-F6479FC62C41}"/>
            </c:ext>
          </c:extLst>
        </c:ser>
        <c:dLbls>
          <c:showLegendKey val="0"/>
          <c:showVal val="0"/>
          <c:showCatName val="0"/>
          <c:showSerName val="0"/>
          <c:showPercent val="0"/>
          <c:showBubbleSize val="0"/>
        </c:dLbls>
        <c:gapWidth val="150"/>
        <c:axId val="431921488"/>
        <c:axId val="431925840"/>
      </c:barChart>
      <c:catAx>
        <c:axId val="431921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431925840"/>
        <c:crosses val="autoZero"/>
        <c:auto val="1"/>
        <c:lblAlgn val="ctr"/>
        <c:lblOffset val="100"/>
        <c:noMultiLvlLbl val="0"/>
      </c:catAx>
      <c:valAx>
        <c:axId val="4319258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sv-SE"/>
                  <a:t>Kronvilt i området</a:t>
                </a:r>
              </a:p>
            </c:rich>
          </c:tx>
          <c:layout>
            <c:manualLayout>
              <c:xMode val="edge"/>
              <c:yMode val="edge"/>
              <c:x val="2.7027027027027029E-2"/>
              <c:y val="2.5357830271216124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4319214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solidFill>
      <a:sysClr val="window" lastClr="FFFFFF"/>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29252442842237"/>
          <c:y val="0.1388888888888889"/>
          <c:w val="0.84257494545109557"/>
          <c:h val="0.58606700204141149"/>
        </c:manualLayout>
      </c:layout>
      <c:barChart>
        <c:barDir val="col"/>
        <c:grouping val="percentStacked"/>
        <c:varyColors val="0"/>
        <c:ser>
          <c:idx val="3"/>
          <c:order val="0"/>
          <c:tx>
            <c:v>Kalvar</c:v>
          </c:tx>
          <c:spPr>
            <a:solidFill>
              <a:schemeClr val="tx2">
                <a:lumMod val="20000"/>
                <a:lumOff val="80000"/>
              </a:schemeClr>
            </a:solidFill>
            <a:ln>
              <a:noFill/>
            </a:ln>
            <a:effectLst/>
          </c:spPr>
          <c:invertIfNegative val="0"/>
          <c:cat>
            <c:multiLvlStrRef>
              <c:f>'4 Avskjutning&amp;Prognos'!$E$13:$J$14</c:f>
            </c:multiLvlStrRef>
          </c:cat>
          <c:val>
            <c:numRef>
              <c:f>'4 Avskjutning&amp;Prognos'!$E$37:$J$37</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CF06-4F4D-8B57-882F57D58196}"/>
            </c:ext>
          </c:extLst>
        </c:ser>
        <c:ser>
          <c:idx val="2"/>
          <c:order val="1"/>
          <c:tx>
            <c:v>Smaldjur/Hind</c:v>
          </c:tx>
          <c:spPr>
            <a:solidFill>
              <a:srgbClr val="FF9900"/>
            </a:solidFill>
            <a:ln>
              <a:noFill/>
            </a:ln>
            <a:effectLst/>
          </c:spPr>
          <c:invertIfNegative val="0"/>
          <c:cat>
            <c:multiLvlStrRef>
              <c:f>'4 Avskjutning&amp;Prognos'!$E$13:$J$14</c:f>
            </c:multiLvlStrRef>
          </c:cat>
          <c:val>
            <c:numRef>
              <c:f>'4 Avskjutning&amp;Prognos'!$E$36:$J$36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CF06-4F4D-8B57-882F57D58196}"/>
            </c:ext>
          </c:extLst>
        </c:ser>
        <c:ser>
          <c:idx val="1"/>
          <c:order val="2"/>
          <c:tx>
            <c:v>Spetshjort</c:v>
          </c:tx>
          <c:spPr>
            <a:solidFill>
              <a:schemeClr val="accent1">
                <a:lumMod val="60000"/>
                <a:lumOff val="40000"/>
              </a:schemeClr>
            </a:solidFill>
            <a:ln>
              <a:noFill/>
            </a:ln>
            <a:effectLst/>
          </c:spPr>
          <c:invertIfNegative val="0"/>
          <c:cat>
            <c:multiLvlStrRef>
              <c:f>'4 Avskjutning&amp;Prognos'!$E$13:$J$14</c:f>
            </c:multiLvlStrRef>
          </c:cat>
          <c:val>
            <c:numRef>
              <c:f>'4 Avskjutning&amp;Prognos'!$E$35:$J$35</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CF06-4F4D-8B57-882F57D58196}"/>
            </c:ext>
          </c:extLst>
        </c:ser>
        <c:ser>
          <c:idx val="0"/>
          <c:order val="3"/>
          <c:tx>
            <c:v>Hjort äldre än spets</c:v>
          </c:tx>
          <c:spPr>
            <a:solidFill>
              <a:schemeClr val="accent1">
                <a:lumMod val="50000"/>
              </a:schemeClr>
            </a:solidFill>
            <a:ln>
              <a:noFill/>
            </a:ln>
            <a:effectLst/>
          </c:spPr>
          <c:invertIfNegative val="0"/>
          <c:cat>
            <c:multiLvlStrRef>
              <c:f>'4 Avskjutning&amp;Prognos'!$E$13:$J$14</c:f>
            </c:multiLvlStrRef>
          </c:cat>
          <c:val>
            <c:numRef>
              <c:f>'4 Avskjutning&amp;Prognos'!$E$34:$J$34</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CF06-4F4D-8B57-882F57D58196}"/>
            </c:ext>
          </c:extLst>
        </c:ser>
        <c:dLbls>
          <c:showLegendKey val="0"/>
          <c:showVal val="0"/>
          <c:showCatName val="0"/>
          <c:showSerName val="0"/>
          <c:showPercent val="0"/>
          <c:showBubbleSize val="0"/>
        </c:dLbls>
        <c:gapWidth val="150"/>
        <c:overlap val="100"/>
        <c:axId val="431931280"/>
        <c:axId val="431931824"/>
      </c:barChart>
      <c:catAx>
        <c:axId val="431931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431931824"/>
        <c:crosses val="autoZero"/>
        <c:auto val="1"/>
        <c:lblAlgn val="ctr"/>
        <c:lblOffset val="100"/>
        <c:noMultiLvlLbl val="0"/>
      </c:catAx>
      <c:valAx>
        <c:axId val="4319318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sv-SE"/>
                  <a:t>Andel</a:t>
                </a:r>
              </a:p>
            </c:rich>
          </c:tx>
          <c:layout>
            <c:manualLayout>
              <c:xMode val="edge"/>
              <c:yMode val="edge"/>
              <c:x val="2.4096385542168676E-2"/>
              <c:y val="3.0301837270341175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431931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96722322360305"/>
          <c:y val="0.12720848056537101"/>
          <c:w val="0.8439002466559149"/>
          <c:h val="0.59288797380892766"/>
        </c:manualLayout>
      </c:layout>
      <c:barChart>
        <c:barDir val="col"/>
        <c:grouping val="percentStacked"/>
        <c:varyColors val="0"/>
        <c:ser>
          <c:idx val="2"/>
          <c:order val="0"/>
          <c:tx>
            <c:v>Hind</c:v>
          </c:tx>
          <c:spPr>
            <a:solidFill>
              <a:srgbClr val="FF9900"/>
            </a:solidFill>
            <a:ln>
              <a:noFill/>
            </a:ln>
            <a:effectLst/>
          </c:spPr>
          <c:invertIfNegative val="0"/>
          <c:cat>
            <c:multiLvlStrRef>
              <c:f>'4 Avskjutning&amp;Prognos'!$E$13:$J$14</c:f>
            </c:multiLvlStrRef>
          </c:cat>
          <c:val>
            <c:numRef>
              <c:f>'4 Avskjutning&amp;Prognos'!$E$36:$J$36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A583-4DC5-8603-B3CB173E472B}"/>
            </c:ext>
          </c:extLst>
        </c:ser>
        <c:ser>
          <c:idx val="1"/>
          <c:order val="1"/>
          <c:tx>
            <c:v>Hjort</c:v>
          </c:tx>
          <c:spPr>
            <a:solidFill>
              <a:schemeClr val="accent1"/>
            </a:solidFill>
            <a:ln>
              <a:noFill/>
            </a:ln>
            <a:effectLst/>
          </c:spPr>
          <c:invertIfNegative val="0"/>
          <c:cat>
            <c:multiLvlStrRef>
              <c:f>'4 Avskjutning&amp;Prognos'!$E$13:$J$14</c:f>
            </c:multiLvlStrRef>
          </c:cat>
          <c:val>
            <c:numRef>
              <c:f>'4 Avskjutning&amp;Prognos'!$E$35:$J$35</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A583-4DC5-8603-B3CB173E472B}"/>
            </c:ext>
          </c:extLst>
        </c:ser>
        <c:ser>
          <c:idx val="0"/>
          <c:order val="2"/>
          <c:spPr>
            <a:solidFill>
              <a:schemeClr val="accent1"/>
            </a:solidFill>
            <a:ln>
              <a:noFill/>
            </a:ln>
            <a:effectLst/>
          </c:spPr>
          <c:invertIfNegative val="0"/>
          <c:cat>
            <c:multiLvlStrRef>
              <c:f>'4 Avskjutning&amp;Prognos'!$E$13:$J$14</c:f>
            </c:multiLvlStrRef>
          </c:cat>
          <c:val>
            <c:numRef>
              <c:f>'4 Avskjutning&amp;Prognos'!$E$34:$J$34</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A583-4DC5-8603-B3CB173E472B}"/>
            </c:ext>
          </c:extLst>
        </c:ser>
        <c:dLbls>
          <c:showLegendKey val="0"/>
          <c:showVal val="0"/>
          <c:showCatName val="0"/>
          <c:showSerName val="0"/>
          <c:showPercent val="0"/>
          <c:showBubbleSize val="0"/>
        </c:dLbls>
        <c:gapWidth val="150"/>
        <c:overlap val="100"/>
        <c:axId val="431922032"/>
        <c:axId val="431934000"/>
      </c:barChart>
      <c:catAx>
        <c:axId val="431922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431934000"/>
        <c:crosses val="autoZero"/>
        <c:auto val="1"/>
        <c:lblAlgn val="ctr"/>
        <c:lblOffset val="100"/>
        <c:noMultiLvlLbl val="0"/>
      </c:catAx>
      <c:valAx>
        <c:axId val="4319340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sv-SE"/>
                  <a:t>Andel</a:t>
                </a:r>
              </a:p>
            </c:rich>
          </c:tx>
          <c:layout>
            <c:manualLayout>
              <c:xMode val="edge"/>
              <c:yMode val="edge"/>
              <c:x val="2.710843373493976E-2"/>
              <c:y val="3.6137744266065711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431922032"/>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solidFill>
      <a:sysClr val="window" lastClr="FFFFFF"/>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59494927998865"/>
          <c:y val="0.12725364677640219"/>
          <c:w val="0.84737201768697845"/>
          <c:h val="0.59382829556398609"/>
        </c:manualLayout>
      </c:layout>
      <c:barChart>
        <c:barDir val="col"/>
        <c:grouping val="percentStacked"/>
        <c:varyColors val="0"/>
        <c:ser>
          <c:idx val="1"/>
          <c:order val="0"/>
          <c:tx>
            <c:v>Spestshjort</c:v>
          </c:tx>
          <c:spPr>
            <a:solidFill>
              <a:schemeClr val="accent1">
                <a:lumMod val="60000"/>
                <a:lumOff val="40000"/>
              </a:schemeClr>
            </a:solidFill>
            <a:ln>
              <a:noFill/>
            </a:ln>
            <a:effectLst/>
          </c:spPr>
          <c:invertIfNegative val="0"/>
          <c:cat>
            <c:multiLvlStrRef>
              <c:f>'4 Avskjutning&amp;Prognos'!$E$13:$J$14</c:f>
            </c:multiLvlStrRef>
          </c:cat>
          <c:val>
            <c:numRef>
              <c:f>'4 Avskjutning&amp;Prognos'!$E$35:$J$35</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79D8-4BF7-BA5B-7D6160788157}"/>
            </c:ext>
          </c:extLst>
        </c:ser>
        <c:ser>
          <c:idx val="0"/>
          <c:order val="1"/>
          <c:tx>
            <c:v>Hjort äldre än spets</c:v>
          </c:tx>
          <c:spPr>
            <a:solidFill>
              <a:schemeClr val="accent1">
                <a:lumMod val="50000"/>
              </a:schemeClr>
            </a:solidFill>
            <a:ln>
              <a:noFill/>
            </a:ln>
            <a:effectLst/>
          </c:spPr>
          <c:invertIfNegative val="0"/>
          <c:cat>
            <c:multiLvlStrRef>
              <c:f>'4 Avskjutning&amp;Prognos'!$E$13:$J$14</c:f>
            </c:multiLvlStrRef>
          </c:cat>
          <c:val>
            <c:numRef>
              <c:f>'4 Avskjutning&amp;Prognos'!$E$34:$J$34</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79D8-4BF7-BA5B-7D6160788157}"/>
            </c:ext>
          </c:extLst>
        </c:ser>
        <c:dLbls>
          <c:showLegendKey val="0"/>
          <c:showVal val="0"/>
          <c:showCatName val="0"/>
          <c:showSerName val="0"/>
          <c:showPercent val="0"/>
          <c:showBubbleSize val="0"/>
        </c:dLbls>
        <c:gapWidth val="150"/>
        <c:overlap val="100"/>
        <c:axId val="431929104"/>
        <c:axId val="431930192"/>
      </c:barChart>
      <c:catAx>
        <c:axId val="431929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431930192"/>
        <c:crosses val="autoZero"/>
        <c:auto val="1"/>
        <c:lblAlgn val="ctr"/>
        <c:lblOffset val="100"/>
        <c:noMultiLvlLbl val="0"/>
      </c:catAx>
      <c:valAx>
        <c:axId val="4319301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sv-SE"/>
                  <a:t>Andel</a:t>
                </a:r>
              </a:p>
            </c:rich>
          </c:tx>
          <c:layout>
            <c:manualLayout>
              <c:xMode val="edge"/>
              <c:yMode val="edge"/>
              <c:x val="2.1021021021021023E-2"/>
              <c:y val="2.8381185608024346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431929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g"/><Relationship Id="rId5" Type="http://schemas.openxmlformats.org/officeDocument/2006/relationships/image" Target="../media/image5.emf"/><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6.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7.jpe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8.jpe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4.png"/><Relationship Id="rId5" Type="http://schemas.openxmlformats.org/officeDocument/2006/relationships/image" Target="../media/image9.jpeg"/><Relationship Id="rId4" Type="http://schemas.openxmlformats.org/officeDocument/2006/relationships/image" Target="../media/image3.jpe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chart" Target="../charts/chart7.xml"/><Relationship Id="rId2" Type="http://schemas.openxmlformats.org/officeDocument/2006/relationships/image" Target="../media/image9.jpeg"/><Relationship Id="rId1" Type="http://schemas.openxmlformats.org/officeDocument/2006/relationships/image" Target="../media/image3.jpeg"/><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10</xdr:col>
      <xdr:colOff>0</xdr:colOff>
      <xdr:row>48</xdr:row>
      <xdr:rowOff>0</xdr:rowOff>
    </xdr:to>
    <xdr:pic>
      <xdr:nvPicPr>
        <xdr:cNvPr id="7" name="Bildobjekt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0"/>
          <a:ext cx="5283200" cy="8432800"/>
        </a:xfrm>
        <a:prstGeom prst="rect">
          <a:avLst/>
        </a:prstGeom>
      </xdr:spPr>
    </xdr:pic>
    <xdr:clientData/>
  </xdr:twoCellAnchor>
  <xdr:twoCellAnchor>
    <xdr:from>
      <xdr:col>2</xdr:col>
      <xdr:colOff>0</xdr:colOff>
      <xdr:row>42</xdr:row>
      <xdr:rowOff>25400</xdr:rowOff>
    </xdr:from>
    <xdr:to>
      <xdr:col>10</xdr:col>
      <xdr:colOff>0</xdr:colOff>
      <xdr:row>48</xdr:row>
      <xdr:rowOff>0</xdr:rowOff>
    </xdr:to>
    <xdr:sp macro="" textlink="">
      <xdr:nvSpPr>
        <xdr:cNvPr id="2" name="Rektangel 1">
          <a:extLst>
            <a:ext uri="{FF2B5EF4-FFF2-40B4-BE49-F238E27FC236}">
              <a16:creationId xmlns:a16="http://schemas.microsoft.com/office/drawing/2014/main" id="{00000000-0008-0000-0000-000002000000}"/>
            </a:ext>
          </a:extLst>
        </xdr:cNvPr>
        <xdr:cNvSpPr/>
      </xdr:nvSpPr>
      <xdr:spPr>
        <a:xfrm>
          <a:off x="635000" y="7493000"/>
          <a:ext cx="5283200" cy="939800"/>
        </a:xfrm>
        <a:prstGeom prst="rect">
          <a:avLst/>
        </a:prstGeom>
        <a:solidFill>
          <a:schemeClr val="lt1">
            <a:alpha val="5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sv-SE" sz="1100"/>
        </a:p>
      </xdr:txBody>
    </xdr:sp>
    <xdr:clientData/>
  </xdr:twoCellAnchor>
  <xdr:twoCellAnchor editAs="oneCell">
    <xdr:from>
      <xdr:col>2</xdr:col>
      <xdr:colOff>238125</xdr:colOff>
      <xdr:row>43</xdr:row>
      <xdr:rowOff>19050</xdr:rowOff>
    </xdr:from>
    <xdr:to>
      <xdr:col>3</xdr:col>
      <xdr:colOff>466725</xdr:colOff>
      <xdr:row>46</xdr:row>
      <xdr:rowOff>38100</xdr:rowOff>
    </xdr:to>
    <xdr:pic>
      <xdr:nvPicPr>
        <xdr:cNvPr id="4701569" name="Bildobjekt 8" descr="Naturforvaltning_logo_inv_RGB_150dpi.jpg">
          <a:extLst>
            <a:ext uri="{FF2B5EF4-FFF2-40B4-BE49-F238E27FC236}">
              <a16:creationId xmlns:a16="http://schemas.microsoft.com/office/drawing/2014/main" id="{00000000-0008-0000-0000-000081BD47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6775" y="7391400"/>
          <a:ext cx="8858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165100</xdr:colOff>
      <xdr:row>0</xdr:row>
      <xdr:rowOff>165099</xdr:rowOff>
    </xdr:from>
    <xdr:to>
      <xdr:col>8</xdr:col>
      <xdr:colOff>196851</xdr:colOff>
      <xdr:row>9</xdr:row>
      <xdr:rowOff>114300</xdr:rowOff>
    </xdr:to>
    <xdr:sp macro="" textlink="">
      <xdr:nvSpPr>
        <xdr:cNvPr id="5" name="textruta 4">
          <a:extLst>
            <a:ext uri="{FF2B5EF4-FFF2-40B4-BE49-F238E27FC236}">
              <a16:creationId xmlns:a16="http://schemas.microsoft.com/office/drawing/2014/main" id="{00000000-0008-0000-0000-000005000000}"/>
            </a:ext>
          </a:extLst>
        </xdr:cNvPr>
        <xdr:cNvSpPr txBox="1"/>
      </xdr:nvSpPr>
      <xdr:spPr>
        <a:xfrm>
          <a:off x="1460500" y="165099"/>
          <a:ext cx="3333751" cy="15494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sv-SE" sz="2600" b="1">
              <a:solidFill>
                <a:srgbClr val="E98300"/>
              </a:solidFill>
              <a:latin typeface="Arial" pitchFamily="34" charset="0"/>
              <a:cs typeface="Arial" pitchFamily="34" charset="0"/>
            </a:rPr>
            <a:t>Ektörne</a:t>
          </a:r>
          <a:r>
            <a:rPr lang="sv-SE" sz="2000" b="1">
              <a:solidFill>
                <a:srgbClr val="E98300"/>
              </a:solidFill>
              <a:latin typeface="Arial" pitchFamily="34" charset="0"/>
              <a:cs typeface="Arial" pitchFamily="34" charset="0"/>
            </a:rPr>
            <a:t> -</a:t>
          </a:r>
        </a:p>
        <a:p>
          <a:pPr algn="ctr"/>
          <a:r>
            <a:rPr lang="sv-SE" sz="2000" b="1">
              <a:solidFill>
                <a:srgbClr val="E98300"/>
              </a:solidFill>
              <a:latin typeface="Arial" pitchFamily="34" charset="0"/>
              <a:cs typeface="Arial" pitchFamily="34" charset="0"/>
            </a:rPr>
            <a:t>en modell för att planera avskjutning av kronvilt</a:t>
          </a:r>
        </a:p>
        <a:p>
          <a:pPr algn="ctr"/>
          <a:endParaRPr lang="sv-SE" sz="1200" b="1">
            <a:solidFill>
              <a:schemeClr val="bg1">
                <a:lumMod val="95000"/>
              </a:schemeClr>
            </a:solidFill>
            <a:latin typeface="Arial" pitchFamily="34" charset="0"/>
            <a:cs typeface="Arial" pitchFamily="34" charset="0"/>
          </a:endParaRPr>
        </a:p>
        <a:p>
          <a:pPr algn="ctr"/>
          <a:r>
            <a:rPr lang="sv-SE" sz="1200" b="1">
              <a:solidFill>
                <a:schemeClr val="bg1">
                  <a:lumMod val="95000"/>
                </a:schemeClr>
              </a:solidFill>
              <a:latin typeface="Arial" pitchFamily="34" charset="0"/>
              <a:cs typeface="Arial" pitchFamily="34" charset="0"/>
            </a:rPr>
            <a:t>Version 2.3</a:t>
          </a:r>
        </a:p>
      </xdr:txBody>
    </xdr:sp>
    <xdr:clientData/>
  </xdr:twoCellAnchor>
  <xdr:twoCellAnchor>
    <xdr:from>
      <xdr:col>7</xdr:col>
      <xdr:colOff>546100</xdr:colOff>
      <xdr:row>23</xdr:row>
      <xdr:rowOff>95249</xdr:rowOff>
    </xdr:from>
    <xdr:to>
      <xdr:col>9</xdr:col>
      <xdr:colOff>527051</xdr:colOff>
      <xdr:row>31</xdr:row>
      <xdr:rowOff>165100</xdr:rowOff>
    </xdr:to>
    <xdr:sp macro="" textlink="">
      <xdr:nvSpPr>
        <xdr:cNvPr id="6" name="textruta 5">
          <a:extLst>
            <a:ext uri="{FF2B5EF4-FFF2-40B4-BE49-F238E27FC236}">
              <a16:creationId xmlns:a16="http://schemas.microsoft.com/office/drawing/2014/main" id="{00000000-0008-0000-0000-000006000000}"/>
            </a:ext>
          </a:extLst>
        </xdr:cNvPr>
        <xdr:cNvSpPr txBox="1"/>
      </xdr:nvSpPr>
      <xdr:spPr>
        <a:xfrm>
          <a:off x="4483100" y="4184649"/>
          <a:ext cx="1301751" cy="1492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600"/>
            </a:lnSpc>
          </a:pPr>
          <a:r>
            <a:rPr lang="sv-SE" sz="1600" b="1">
              <a:solidFill>
                <a:schemeClr val="bg1">
                  <a:lumMod val="95000"/>
                </a:schemeClr>
              </a:solidFill>
              <a:latin typeface="Arial" pitchFamily="34" charset="0"/>
              <a:cs typeface="Arial" pitchFamily="34" charset="0"/>
            </a:rPr>
            <a:t>Hur påverkas</a:t>
          </a:r>
          <a:r>
            <a:rPr lang="sv-SE" sz="1600" b="1" baseline="0">
              <a:solidFill>
                <a:schemeClr val="bg1">
                  <a:lumMod val="95000"/>
                </a:schemeClr>
              </a:solidFill>
              <a:latin typeface="Arial" pitchFamily="34" charset="0"/>
              <a:cs typeface="Arial" pitchFamily="34" charset="0"/>
            </a:rPr>
            <a:t> kronvilt-</a:t>
          </a:r>
        </a:p>
        <a:p>
          <a:pPr>
            <a:lnSpc>
              <a:spcPts val="1600"/>
            </a:lnSpc>
          </a:pPr>
          <a:r>
            <a:rPr lang="sv-SE" sz="1600" b="1" baseline="0">
              <a:solidFill>
                <a:schemeClr val="bg1">
                  <a:lumMod val="95000"/>
                </a:schemeClr>
              </a:solidFill>
              <a:latin typeface="Arial" pitchFamily="34" charset="0"/>
              <a:cs typeface="Arial" pitchFamily="34" charset="0"/>
            </a:rPr>
            <a:t>stammen av olika jakttuttag</a:t>
          </a:r>
          <a:r>
            <a:rPr lang="sv-SE" sz="1600" b="1">
              <a:solidFill>
                <a:schemeClr val="bg1">
                  <a:lumMod val="95000"/>
                </a:schemeClr>
              </a:solidFill>
              <a:latin typeface="Arial" pitchFamily="34" charset="0"/>
              <a:cs typeface="Arial" pitchFamily="34" charset="0"/>
            </a:rPr>
            <a:t>?</a:t>
          </a:r>
        </a:p>
      </xdr:txBody>
    </xdr:sp>
    <xdr:clientData/>
  </xdr:twoCellAnchor>
  <xdr:twoCellAnchor editAs="oneCell">
    <xdr:from>
      <xdr:col>0</xdr:col>
      <xdr:colOff>76200</xdr:colOff>
      <xdr:row>0</xdr:row>
      <xdr:rowOff>66675</xdr:rowOff>
    </xdr:from>
    <xdr:to>
      <xdr:col>0</xdr:col>
      <xdr:colOff>371475</xdr:colOff>
      <xdr:row>3</xdr:row>
      <xdr:rowOff>66675</xdr:rowOff>
    </xdr:to>
    <xdr:pic>
      <xdr:nvPicPr>
        <xdr:cNvPr id="4701572" name="Bildobjekt 7" descr="Naturforvaltning_symbol_RGB_150dpi.jpg">
          <a:extLst>
            <a:ext uri="{FF2B5EF4-FFF2-40B4-BE49-F238E27FC236}">
              <a16:creationId xmlns:a16="http://schemas.microsoft.com/office/drawing/2014/main" id="{00000000-0008-0000-0000-000084BD47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 y="66675"/>
          <a:ext cx="29527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276225</xdr:colOff>
      <xdr:row>43</xdr:row>
      <xdr:rowOff>95250</xdr:rowOff>
    </xdr:from>
    <xdr:to>
      <xdr:col>9</xdr:col>
      <xdr:colOff>390525</xdr:colOff>
      <xdr:row>45</xdr:row>
      <xdr:rowOff>123825</xdr:rowOff>
    </xdr:to>
    <xdr:pic>
      <xdr:nvPicPr>
        <xdr:cNvPr id="4701573" name="Bildobjekt 1">
          <a:extLst>
            <a:ext uri="{FF2B5EF4-FFF2-40B4-BE49-F238E27FC236}">
              <a16:creationId xmlns:a16="http://schemas.microsoft.com/office/drawing/2014/main" id="{00000000-0008-0000-0000-000085BD47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52825" y="7740650"/>
          <a:ext cx="2095500" cy="384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190500</xdr:colOff>
      <xdr:row>43</xdr:row>
      <xdr:rowOff>28575</xdr:rowOff>
    </xdr:from>
    <xdr:to>
      <xdr:col>5</xdr:col>
      <xdr:colOff>609600</xdr:colOff>
      <xdr:row>46</xdr:row>
      <xdr:rowOff>28575</xdr:rowOff>
    </xdr:to>
    <xdr:pic>
      <xdr:nvPicPr>
        <xdr:cNvPr id="4701574" name="Bildobjekt 18">
          <a:extLst>
            <a:ext uri="{FF2B5EF4-FFF2-40B4-BE49-F238E27FC236}">
              <a16:creationId xmlns:a16="http://schemas.microsoft.com/office/drawing/2014/main" id="{00000000-0008-0000-0000-000086BD47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133600" y="7400925"/>
          <a:ext cx="107632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12700</xdr:colOff>
      <xdr:row>32</xdr:row>
      <xdr:rowOff>165100</xdr:rowOff>
    </xdr:from>
    <xdr:to>
      <xdr:col>2</xdr:col>
      <xdr:colOff>330200</xdr:colOff>
      <xdr:row>42</xdr:row>
      <xdr:rowOff>0</xdr:rowOff>
    </xdr:to>
    <xdr:sp macro="" textlink="">
      <xdr:nvSpPr>
        <xdr:cNvPr id="3" name="textruta 2">
          <a:extLst>
            <a:ext uri="{FF2B5EF4-FFF2-40B4-BE49-F238E27FC236}">
              <a16:creationId xmlns:a16="http://schemas.microsoft.com/office/drawing/2014/main" id="{00000000-0008-0000-0000-000003000000}"/>
            </a:ext>
          </a:extLst>
        </xdr:cNvPr>
        <xdr:cNvSpPr txBox="1"/>
      </xdr:nvSpPr>
      <xdr:spPr>
        <a:xfrm rot="16200000">
          <a:off x="0" y="6502400"/>
          <a:ext cx="1612900"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Foto: Magnus Nyman</a:t>
          </a:r>
        </a:p>
        <a:p>
          <a:endParaRPr lang="sv-SE"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0</xdr:row>
      <xdr:rowOff>76200</xdr:rowOff>
    </xdr:from>
    <xdr:to>
      <xdr:col>0</xdr:col>
      <xdr:colOff>409575</xdr:colOff>
      <xdr:row>2</xdr:row>
      <xdr:rowOff>114300</xdr:rowOff>
    </xdr:to>
    <xdr:pic>
      <xdr:nvPicPr>
        <xdr:cNvPr id="2853" name="Bildobjekt 7" descr="Naturforvaltning_symbol_RGB_150dpi.jpg">
          <a:extLst>
            <a:ext uri="{FF2B5EF4-FFF2-40B4-BE49-F238E27FC236}">
              <a16:creationId xmlns:a16="http://schemas.microsoft.com/office/drawing/2014/main" id="{00000000-0008-0000-0100-0000250B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76200"/>
          <a:ext cx="29527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228600</xdr:colOff>
      <xdr:row>49</xdr:row>
      <xdr:rowOff>168275</xdr:rowOff>
    </xdr:from>
    <xdr:to>
      <xdr:col>5</xdr:col>
      <xdr:colOff>114300</xdr:colOff>
      <xdr:row>53</xdr:row>
      <xdr:rowOff>9525</xdr:rowOff>
    </xdr:to>
    <xdr:pic>
      <xdr:nvPicPr>
        <xdr:cNvPr id="2854" name="Bildobjekt 8" descr="Naturforvaltning_logo_RGB_150dpi.jpg">
          <a:extLst>
            <a:ext uri="{FF2B5EF4-FFF2-40B4-BE49-F238E27FC236}">
              <a16:creationId xmlns:a16="http://schemas.microsoft.com/office/drawing/2014/main" id="{00000000-0008-0000-0100-0000260B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19200" y="9642475"/>
          <a:ext cx="10541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514350</xdr:colOff>
      <xdr:row>50</xdr:row>
      <xdr:rowOff>101600</xdr:rowOff>
    </xdr:from>
    <xdr:to>
      <xdr:col>12</xdr:col>
      <xdr:colOff>276225</xdr:colOff>
      <xdr:row>52</xdr:row>
      <xdr:rowOff>130175</xdr:rowOff>
    </xdr:to>
    <xdr:pic>
      <xdr:nvPicPr>
        <xdr:cNvPr id="2855" name="Bildobjekt 1">
          <a:extLst>
            <a:ext uri="{FF2B5EF4-FFF2-40B4-BE49-F238E27FC236}">
              <a16:creationId xmlns:a16="http://schemas.microsoft.com/office/drawing/2014/main" id="{00000000-0008-0000-0100-0000270B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25950" y="9753600"/>
          <a:ext cx="2098675" cy="384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452437</xdr:colOff>
      <xdr:row>49</xdr:row>
      <xdr:rowOff>168272</xdr:rowOff>
    </xdr:from>
    <xdr:to>
      <xdr:col>8</xdr:col>
      <xdr:colOff>87312</xdr:colOff>
      <xdr:row>53</xdr:row>
      <xdr:rowOff>3172</xdr:rowOff>
    </xdr:to>
    <xdr:sp macro="" textlink="">
      <xdr:nvSpPr>
        <xdr:cNvPr id="7" name="textruta 6">
          <a:extLst>
            <a:ext uri="{FF2B5EF4-FFF2-40B4-BE49-F238E27FC236}">
              <a16:creationId xmlns:a16="http://schemas.microsoft.com/office/drawing/2014/main" id="{00000000-0008-0000-0100-000007000000}"/>
            </a:ext>
          </a:extLst>
        </xdr:cNvPr>
        <xdr:cNvSpPr txBox="1"/>
      </xdr:nvSpPr>
      <xdr:spPr>
        <a:xfrm>
          <a:off x="2611437" y="9642472"/>
          <a:ext cx="1387475" cy="546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sv-SE" sz="1400" b="1"/>
            <a:t>Skogsbrukets Viltgrupp</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0</xdr:row>
      <xdr:rowOff>85725</xdr:rowOff>
    </xdr:from>
    <xdr:to>
      <xdr:col>0</xdr:col>
      <xdr:colOff>352425</xdr:colOff>
      <xdr:row>2</xdr:row>
      <xdr:rowOff>123825</xdr:rowOff>
    </xdr:to>
    <xdr:pic>
      <xdr:nvPicPr>
        <xdr:cNvPr id="3877" name="Bildobjekt 7" descr="Naturforvaltning_symbol_RGB_150dpi.jpg">
          <a:extLst>
            <a:ext uri="{FF2B5EF4-FFF2-40B4-BE49-F238E27FC236}">
              <a16:creationId xmlns:a16="http://schemas.microsoft.com/office/drawing/2014/main" id="{00000000-0008-0000-0200-0000250F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85725"/>
          <a:ext cx="29527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152400</xdr:colOff>
      <xdr:row>54</xdr:row>
      <xdr:rowOff>152400</xdr:rowOff>
    </xdr:from>
    <xdr:to>
      <xdr:col>5</xdr:col>
      <xdr:colOff>38100</xdr:colOff>
      <xdr:row>58</xdr:row>
      <xdr:rowOff>0</xdr:rowOff>
    </xdr:to>
    <xdr:pic>
      <xdr:nvPicPr>
        <xdr:cNvPr id="3878" name="Bildobjekt 8" descr="Naturforvaltning_logo_RGB_150dpi.jpg">
          <a:extLst>
            <a:ext uri="{FF2B5EF4-FFF2-40B4-BE49-F238E27FC236}">
              <a16:creationId xmlns:a16="http://schemas.microsoft.com/office/drawing/2014/main" id="{00000000-0008-0000-0200-0000260F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33475" y="9182100"/>
          <a:ext cx="10477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438150</xdr:colOff>
      <xdr:row>55</xdr:row>
      <xdr:rowOff>85725</xdr:rowOff>
    </xdr:from>
    <xdr:to>
      <xdr:col>12</xdr:col>
      <xdr:colOff>200025</xdr:colOff>
      <xdr:row>57</xdr:row>
      <xdr:rowOff>114300</xdr:rowOff>
    </xdr:to>
    <xdr:pic>
      <xdr:nvPicPr>
        <xdr:cNvPr id="3879" name="Bildobjekt 1">
          <a:extLst>
            <a:ext uri="{FF2B5EF4-FFF2-40B4-BE49-F238E27FC236}">
              <a16:creationId xmlns:a16="http://schemas.microsoft.com/office/drawing/2014/main" id="{00000000-0008-0000-0200-0000270F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24350" y="9296400"/>
          <a:ext cx="20859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300035</xdr:colOff>
      <xdr:row>54</xdr:row>
      <xdr:rowOff>171447</xdr:rowOff>
    </xdr:from>
    <xdr:to>
      <xdr:col>7</xdr:col>
      <xdr:colOff>515935</xdr:colOff>
      <xdr:row>58</xdr:row>
      <xdr:rowOff>6347</xdr:rowOff>
    </xdr:to>
    <xdr:sp macro="" textlink="">
      <xdr:nvSpPr>
        <xdr:cNvPr id="7" name="textruta 6">
          <a:extLst>
            <a:ext uri="{FF2B5EF4-FFF2-40B4-BE49-F238E27FC236}">
              <a16:creationId xmlns:a16="http://schemas.microsoft.com/office/drawing/2014/main" id="{00000000-0008-0000-0200-000007000000}"/>
            </a:ext>
          </a:extLst>
        </xdr:cNvPr>
        <xdr:cNvSpPr txBox="1"/>
      </xdr:nvSpPr>
      <xdr:spPr>
        <a:xfrm>
          <a:off x="2459035" y="9010647"/>
          <a:ext cx="1384300" cy="546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sv-SE" sz="1400" b="1"/>
            <a:t>Skogsbrukets Viltgrupp</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xdr:colOff>
      <xdr:row>0</xdr:row>
      <xdr:rowOff>76200</xdr:rowOff>
    </xdr:from>
    <xdr:to>
      <xdr:col>0</xdr:col>
      <xdr:colOff>409575</xdr:colOff>
      <xdr:row>2</xdr:row>
      <xdr:rowOff>114300</xdr:rowOff>
    </xdr:to>
    <xdr:pic>
      <xdr:nvPicPr>
        <xdr:cNvPr id="4702425" name="Bildobjekt 7" descr="Naturforvaltning_symbol_RGB_150dpi.jpg">
          <a:extLst>
            <a:ext uri="{FF2B5EF4-FFF2-40B4-BE49-F238E27FC236}">
              <a16:creationId xmlns:a16="http://schemas.microsoft.com/office/drawing/2014/main" id="{00000000-0008-0000-0300-0000D9C047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76200"/>
          <a:ext cx="29527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142875</xdr:colOff>
      <xdr:row>49</xdr:row>
      <xdr:rowOff>149225</xdr:rowOff>
    </xdr:from>
    <xdr:to>
      <xdr:col>4</xdr:col>
      <xdr:colOff>161925</xdr:colOff>
      <xdr:row>52</xdr:row>
      <xdr:rowOff>149225</xdr:rowOff>
    </xdr:to>
    <xdr:pic>
      <xdr:nvPicPr>
        <xdr:cNvPr id="4702426" name="Bildobjekt 8" descr="Naturforvaltning_logo_RGB_150dpi.jpg">
          <a:extLst>
            <a:ext uri="{FF2B5EF4-FFF2-40B4-BE49-F238E27FC236}">
              <a16:creationId xmlns:a16="http://schemas.microsoft.com/office/drawing/2014/main" id="{00000000-0008-0000-0300-0000DAC047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33475" y="10055225"/>
          <a:ext cx="10604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609600</xdr:colOff>
      <xdr:row>50</xdr:row>
      <xdr:rowOff>73025</xdr:rowOff>
    </xdr:from>
    <xdr:to>
      <xdr:col>10</xdr:col>
      <xdr:colOff>219075</xdr:colOff>
      <xdr:row>52</xdr:row>
      <xdr:rowOff>82550</xdr:rowOff>
    </xdr:to>
    <xdr:pic>
      <xdr:nvPicPr>
        <xdr:cNvPr id="4702427" name="Bildobjekt 1">
          <a:extLst>
            <a:ext uri="{FF2B5EF4-FFF2-40B4-BE49-F238E27FC236}">
              <a16:creationId xmlns:a16="http://schemas.microsoft.com/office/drawing/2014/main" id="{00000000-0008-0000-0300-0000DBC047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95800" y="10169525"/>
          <a:ext cx="20986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568326</xdr:colOff>
      <xdr:row>49</xdr:row>
      <xdr:rowOff>161925</xdr:rowOff>
    </xdr:from>
    <xdr:to>
      <xdr:col>6</xdr:col>
      <xdr:colOff>101601</xdr:colOff>
      <xdr:row>52</xdr:row>
      <xdr:rowOff>149225</xdr:rowOff>
    </xdr:to>
    <xdr:sp macro="" textlink="">
      <xdr:nvSpPr>
        <xdr:cNvPr id="7" name="textruta 6">
          <a:extLst>
            <a:ext uri="{FF2B5EF4-FFF2-40B4-BE49-F238E27FC236}">
              <a16:creationId xmlns:a16="http://schemas.microsoft.com/office/drawing/2014/main" id="{00000000-0008-0000-0300-000007000000}"/>
            </a:ext>
          </a:extLst>
        </xdr:cNvPr>
        <xdr:cNvSpPr txBox="1"/>
      </xdr:nvSpPr>
      <xdr:spPr>
        <a:xfrm>
          <a:off x="2600326" y="10067925"/>
          <a:ext cx="1387475" cy="558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sv-SE" sz="1400" b="1"/>
            <a:t>Skogsbrukets Viltgrupp</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263525</xdr:colOff>
      <xdr:row>11</xdr:row>
      <xdr:rowOff>3175</xdr:rowOff>
    </xdr:from>
    <xdr:to>
      <xdr:col>16</xdr:col>
      <xdr:colOff>0</xdr:colOff>
      <xdr:row>23</xdr:row>
      <xdr:rowOff>174625</xdr:rowOff>
    </xdr:to>
    <xdr:graphicFrame macro="">
      <xdr:nvGraphicFramePr>
        <xdr:cNvPr id="4694416" name="Diagram 1">
          <a:extLst>
            <a:ext uri="{FF2B5EF4-FFF2-40B4-BE49-F238E27FC236}">
              <a16:creationId xmlns:a16="http://schemas.microsoft.com/office/drawing/2014/main" id="{00000000-0008-0000-0400-000090A14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273050</xdr:colOff>
      <xdr:row>24</xdr:row>
      <xdr:rowOff>15875</xdr:rowOff>
    </xdr:from>
    <xdr:to>
      <xdr:col>16</xdr:col>
      <xdr:colOff>0</xdr:colOff>
      <xdr:row>36</xdr:row>
      <xdr:rowOff>177800</xdr:rowOff>
    </xdr:to>
    <xdr:graphicFrame macro="">
      <xdr:nvGraphicFramePr>
        <xdr:cNvPr id="4694417" name="Diagram 1">
          <a:extLst>
            <a:ext uri="{FF2B5EF4-FFF2-40B4-BE49-F238E27FC236}">
              <a16:creationId xmlns:a16="http://schemas.microsoft.com/office/drawing/2014/main" id="{00000000-0008-0000-0400-000091A14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282575</xdr:colOff>
      <xdr:row>36</xdr:row>
      <xdr:rowOff>165100</xdr:rowOff>
    </xdr:from>
    <xdr:to>
      <xdr:col>16</xdr:col>
      <xdr:colOff>0</xdr:colOff>
      <xdr:row>47</xdr:row>
      <xdr:rowOff>127000</xdr:rowOff>
    </xdr:to>
    <xdr:graphicFrame macro="">
      <xdr:nvGraphicFramePr>
        <xdr:cNvPr id="4694418" name="Diagram 1">
          <a:extLst>
            <a:ext uri="{FF2B5EF4-FFF2-40B4-BE49-F238E27FC236}">
              <a16:creationId xmlns:a16="http://schemas.microsoft.com/office/drawing/2014/main" id="{00000000-0008-0000-0400-000092A14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114300</xdr:colOff>
      <xdr:row>0</xdr:row>
      <xdr:rowOff>76200</xdr:rowOff>
    </xdr:from>
    <xdr:to>
      <xdr:col>0</xdr:col>
      <xdr:colOff>409575</xdr:colOff>
      <xdr:row>2</xdr:row>
      <xdr:rowOff>114300</xdr:rowOff>
    </xdr:to>
    <xdr:pic>
      <xdr:nvPicPr>
        <xdr:cNvPr id="4694419" name="Bildobjekt 7" descr="Naturforvaltning_symbol_RGB_150dpi.jpg">
          <a:extLst>
            <a:ext uri="{FF2B5EF4-FFF2-40B4-BE49-F238E27FC236}">
              <a16:creationId xmlns:a16="http://schemas.microsoft.com/office/drawing/2014/main" id="{00000000-0008-0000-0400-000093A147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4300" y="76200"/>
          <a:ext cx="2952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48</xdr:row>
      <xdr:rowOff>0</xdr:rowOff>
    </xdr:from>
    <xdr:to>
      <xdr:col>3</xdr:col>
      <xdr:colOff>1193800</xdr:colOff>
      <xdr:row>51</xdr:row>
      <xdr:rowOff>63042</xdr:rowOff>
    </xdr:to>
    <xdr:pic>
      <xdr:nvPicPr>
        <xdr:cNvPr id="4694420" name="Bildobjekt 8" descr="Naturforvaltning_logo_RGB_150dpi.jpg">
          <a:extLst>
            <a:ext uri="{FF2B5EF4-FFF2-40B4-BE49-F238E27FC236}">
              <a16:creationId xmlns:a16="http://schemas.microsoft.com/office/drawing/2014/main" id="{00000000-0008-0000-0400-000094A147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43000" y="9652000"/>
          <a:ext cx="1193800" cy="6345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66675</xdr:colOff>
      <xdr:row>48</xdr:row>
      <xdr:rowOff>114300</xdr:rowOff>
    </xdr:from>
    <xdr:to>
      <xdr:col>10</xdr:col>
      <xdr:colOff>38100</xdr:colOff>
      <xdr:row>50</xdr:row>
      <xdr:rowOff>114300</xdr:rowOff>
    </xdr:to>
    <xdr:pic>
      <xdr:nvPicPr>
        <xdr:cNvPr id="4694421" name="Bildobjekt 1">
          <a:extLst>
            <a:ext uri="{FF2B5EF4-FFF2-40B4-BE49-F238E27FC236}">
              <a16:creationId xmlns:a16="http://schemas.microsoft.com/office/drawing/2014/main" id="{00000000-0008-0000-0400-000095A147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524375" y="9766300"/>
          <a:ext cx="21050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1651000</xdr:colOff>
      <xdr:row>48</xdr:row>
      <xdr:rowOff>0</xdr:rowOff>
    </xdr:from>
    <xdr:to>
      <xdr:col>5</xdr:col>
      <xdr:colOff>239717</xdr:colOff>
      <xdr:row>50</xdr:row>
      <xdr:rowOff>165100</xdr:rowOff>
    </xdr:to>
    <xdr:sp macro="" textlink="">
      <xdr:nvSpPr>
        <xdr:cNvPr id="9" name="textruta 8">
          <a:extLst>
            <a:ext uri="{FF2B5EF4-FFF2-40B4-BE49-F238E27FC236}">
              <a16:creationId xmlns:a16="http://schemas.microsoft.com/office/drawing/2014/main" id="{00000000-0008-0000-0400-000009000000}"/>
            </a:ext>
          </a:extLst>
        </xdr:cNvPr>
        <xdr:cNvSpPr txBox="1"/>
      </xdr:nvSpPr>
      <xdr:spPr>
        <a:xfrm>
          <a:off x="2794000" y="9906000"/>
          <a:ext cx="1166817" cy="546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sv-SE" sz="1400" b="1"/>
            <a:t>Skogsbrukets Viltgrupp</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114300</xdr:colOff>
      <xdr:row>0</xdr:row>
      <xdr:rowOff>76200</xdr:rowOff>
    </xdr:from>
    <xdr:to>
      <xdr:col>0</xdr:col>
      <xdr:colOff>409575</xdr:colOff>
      <xdr:row>2</xdr:row>
      <xdr:rowOff>114300</xdr:rowOff>
    </xdr:to>
    <xdr:pic>
      <xdr:nvPicPr>
        <xdr:cNvPr id="5" name="Bildobjekt 7" descr="Naturforvaltning_symbol_RGB_150dpi.jpg">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76200"/>
          <a:ext cx="2952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47</xdr:row>
      <xdr:rowOff>0</xdr:rowOff>
    </xdr:from>
    <xdr:to>
      <xdr:col>3</xdr:col>
      <xdr:colOff>1193800</xdr:colOff>
      <xdr:row>50</xdr:row>
      <xdr:rowOff>63042</xdr:rowOff>
    </xdr:to>
    <xdr:pic>
      <xdr:nvPicPr>
        <xdr:cNvPr id="6" name="Bildobjekt 8" descr="Naturforvaltning_logo_RGB_150dpi.jpg">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33475" y="9820275"/>
          <a:ext cx="1193800" cy="6345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66675</xdr:colOff>
      <xdr:row>47</xdr:row>
      <xdr:rowOff>114300</xdr:rowOff>
    </xdr:from>
    <xdr:to>
      <xdr:col>9</xdr:col>
      <xdr:colOff>533400</xdr:colOff>
      <xdr:row>49</xdr:row>
      <xdr:rowOff>114300</xdr:rowOff>
    </xdr:to>
    <xdr:pic>
      <xdr:nvPicPr>
        <xdr:cNvPr id="7" name="Bildobjekt 1">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05325" y="9934575"/>
          <a:ext cx="20955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1689100</xdr:colOff>
      <xdr:row>47</xdr:row>
      <xdr:rowOff>0</xdr:rowOff>
    </xdr:from>
    <xdr:to>
      <xdr:col>5</xdr:col>
      <xdr:colOff>239717</xdr:colOff>
      <xdr:row>49</xdr:row>
      <xdr:rowOff>165100</xdr:rowOff>
    </xdr:to>
    <xdr:sp macro="" textlink="">
      <xdr:nvSpPr>
        <xdr:cNvPr id="8" name="textruta 7">
          <a:extLst>
            <a:ext uri="{FF2B5EF4-FFF2-40B4-BE49-F238E27FC236}">
              <a16:creationId xmlns:a16="http://schemas.microsoft.com/office/drawing/2014/main" id="{00000000-0008-0000-0500-000008000000}"/>
            </a:ext>
          </a:extLst>
        </xdr:cNvPr>
        <xdr:cNvSpPr txBox="1"/>
      </xdr:nvSpPr>
      <xdr:spPr>
        <a:xfrm>
          <a:off x="2822575" y="9820275"/>
          <a:ext cx="1312867" cy="546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sv-SE" sz="1400" b="1"/>
            <a:t>Skogsbrukets Viltgrupp</a:t>
          </a:r>
        </a:p>
      </xdr:txBody>
    </xdr:sp>
    <xdr:clientData/>
  </xdr:twoCellAnchor>
  <xdr:twoCellAnchor>
    <xdr:from>
      <xdr:col>3</xdr:col>
      <xdr:colOff>0</xdr:colOff>
      <xdr:row>6</xdr:row>
      <xdr:rowOff>12700</xdr:rowOff>
    </xdr:from>
    <xdr:to>
      <xdr:col>7</xdr:col>
      <xdr:colOff>368300</xdr:colOff>
      <xdr:row>21</xdr:row>
      <xdr:rowOff>152400</xdr:rowOff>
    </xdr:to>
    <xdr:graphicFrame macro="">
      <xdr:nvGraphicFramePr>
        <xdr:cNvPr id="9" name="Diagram 8">
          <a:extLst>
            <a:ext uri="{FF2B5EF4-FFF2-40B4-BE49-F238E27FC236}">
              <a16:creationId xmlns:a16="http://schemas.microsoft.com/office/drawing/2014/main" id="{00000000-0008-0000-0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63500</xdr:colOff>
      <xdr:row>6</xdr:row>
      <xdr:rowOff>0</xdr:rowOff>
    </xdr:from>
    <xdr:to>
      <xdr:col>15</xdr:col>
      <xdr:colOff>114300</xdr:colOff>
      <xdr:row>21</xdr:row>
      <xdr:rowOff>165100</xdr:rowOff>
    </xdr:to>
    <xdr:graphicFrame macro="">
      <xdr:nvGraphicFramePr>
        <xdr:cNvPr id="10" name="Diagram 9">
          <a:extLst>
            <a:ext uri="{FF2B5EF4-FFF2-40B4-BE49-F238E27FC236}">
              <a16:creationId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22</xdr:row>
      <xdr:rowOff>152400</xdr:rowOff>
    </xdr:from>
    <xdr:to>
      <xdr:col>7</xdr:col>
      <xdr:colOff>355600</xdr:colOff>
      <xdr:row>38</xdr:row>
      <xdr:rowOff>116358</xdr:rowOff>
    </xdr:to>
    <xdr:graphicFrame macro="">
      <xdr:nvGraphicFramePr>
        <xdr:cNvPr id="11" name="Diagram 10">
          <a:extLst>
            <a:ext uri="{FF2B5EF4-FFF2-40B4-BE49-F238E27FC236}">
              <a16:creationId xmlns:a16="http://schemas.microsoft.com/office/drawing/2014/main" id="{00000000-0008-0000-05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50800</xdr:colOff>
      <xdr:row>22</xdr:row>
      <xdr:rowOff>152399</xdr:rowOff>
    </xdr:from>
    <xdr:to>
      <xdr:col>15</xdr:col>
      <xdr:colOff>114300</xdr:colOff>
      <xdr:row>38</xdr:row>
      <xdr:rowOff>127000</xdr:rowOff>
    </xdr:to>
    <xdr:graphicFrame macro="">
      <xdr:nvGraphicFramePr>
        <xdr:cNvPr id="12" name="Diagram 11">
          <a:extLst>
            <a:ext uri="{FF2B5EF4-FFF2-40B4-BE49-F238E27FC236}">
              <a16:creationId xmlns:a16="http://schemas.microsoft.com/office/drawing/2014/main" id="{00000000-0008-0000-05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J48"/>
  <sheetViews>
    <sheetView showGridLines="0" showRowColHeaders="0" tabSelected="1" showRuler="0" zoomScale="98" zoomScaleNormal="98" zoomScaleSheetLayoutView="75" zoomScalePageLayoutView="75" workbookViewId="0">
      <selection activeCell="A48" sqref="A48"/>
    </sheetView>
  </sheetViews>
  <sheetFormatPr defaultColWidth="0" defaultRowHeight="13.5" customHeight="1" zeroHeight="1" x14ac:dyDescent="0.2"/>
  <cols>
    <col min="1" max="1" width="6.625" style="4" customWidth="1"/>
    <col min="2" max="2" width="1.625" style="5" customWidth="1"/>
    <col min="3" max="10" width="8.625" customWidth="1"/>
    <col min="11" max="16384" width="8.625" style="3" hidden="1"/>
  </cols>
  <sheetData>
    <row r="1" spans="3:10" ht="13.5" customHeight="1" x14ac:dyDescent="0.2">
      <c r="C1" s="9"/>
    </row>
    <row r="2" spans="3:10" ht="13.5" customHeight="1" x14ac:dyDescent="0.35">
      <c r="D2" s="6"/>
      <c r="E2" s="9"/>
      <c r="F2" s="9"/>
      <c r="G2" s="9"/>
      <c r="H2" s="9"/>
      <c r="I2" s="9"/>
      <c r="J2" s="9"/>
    </row>
    <row r="3" spans="3:10" ht="13.5" customHeight="1" x14ac:dyDescent="0.2"/>
    <row r="4" spans="3:10" ht="13.5" customHeight="1" x14ac:dyDescent="0.25">
      <c r="D4" s="10"/>
    </row>
    <row r="5" spans="3:10" ht="13.5" customHeight="1" x14ac:dyDescent="0.2">
      <c r="D5" s="11"/>
      <c r="E5" s="11"/>
      <c r="F5" s="11"/>
      <c r="G5" s="11"/>
      <c r="H5" s="11"/>
      <c r="I5" s="11"/>
      <c r="J5" s="11"/>
    </row>
    <row r="6" spans="3:10" ht="13.5" customHeight="1" x14ac:dyDescent="0.2">
      <c r="D6" s="11"/>
      <c r="E6" s="11"/>
      <c r="F6" s="11"/>
      <c r="G6" s="11"/>
      <c r="H6" s="11"/>
      <c r="I6" s="11"/>
      <c r="J6" s="11"/>
    </row>
    <row r="7" spans="3:10" ht="13.5" customHeight="1" x14ac:dyDescent="0.2">
      <c r="D7" s="11"/>
      <c r="E7" s="11"/>
      <c r="F7" s="11"/>
      <c r="G7" s="11"/>
      <c r="H7" s="11"/>
      <c r="I7" s="11"/>
      <c r="J7" s="11"/>
    </row>
    <row r="8" spans="3:10" ht="13.5" customHeight="1" x14ac:dyDescent="0.2">
      <c r="D8" s="11"/>
      <c r="E8" s="11"/>
      <c r="F8" s="11"/>
      <c r="G8" s="11"/>
      <c r="H8" s="11"/>
      <c r="I8" s="11"/>
      <c r="J8" s="11"/>
    </row>
    <row r="9" spans="3:10" ht="13.5" customHeight="1" x14ac:dyDescent="0.2">
      <c r="D9" s="11"/>
      <c r="E9" s="11"/>
      <c r="F9" s="11"/>
      <c r="G9" s="11"/>
      <c r="H9" s="11"/>
      <c r="I9" s="11"/>
      <c r="J9" s="11"/>
    </row>
    <row r="10" spans="3:10" ht="13.5" customHeight="1" x14ac:dyDescent="0.2">
      <c r="D10" s="11"/>
      <c r="E10" s="11"/>
      <c r="F10" s="11"/>
      <c r="G10" s="11"/>
      <c r="H10" s="11"/>
      <c r="I10" s="11"/>
      <c r="J10" s="11"/>
    </row>
    <row r="11" spans="3:10" ht="13.5" customHeight="1" x14ac:dyDescent="0.2">
      <c r="D11" s="11"/>
      <c r="E11" s="11"/>
      <c r="F11" s="11"/>
      <c r="G11" s="11"/>
      <c r="H11" s="11"/>
      <c r="I11" s="11"/>
      <c r="J11" s="11"/>
    </row>
    <row r="12" spans="3:10" ht="13.5" customHeight="1" x14ac:dyDescent="0.2">
      <c r="D12" s="11"/>
      <c r="E12" s="11"/>
      <c r="F12" s="11"/>
      <c r="G12" s="11"/>
      <c r="H12" s="11"/>
      <c r="I12" s="11"/>
      <c r="J12" s="11"/>
    </row>
    <row r="13" spans="3:10" ht="13.5" customHeight="1" x14ac:dyDescent="0.2"/>
    <row r="14" spans="3:10" ht="13.5" customHeight="1" x14ac:dyDescent="0.25">
      <c r="D14" s="10"/>
    </row>
    <row r="15" spans="3:10" ht="13.5" customHeight="1" x14ac:dyDescent="0.2">
      <c r="D15" s="223"/>
      <c r="E15" s="224"/>
      <c r="F15" s="224"/>
      <c r="G15" s="224"/>
      <c r="H15" s="33"/>
      <c r="I15" s="33"/>
      <c r="J15" s="33"/>
    </row>
    <row r="16" spans="3:10" ht="13.5" customHeight="1" x14ac:dyDescent="0.2">
      <c r="D16" s="224"/>
      <c r="E16" s="224"/>
      <c r="F16" s="224"/>
      <c r="G16" s="224"/>
      <c r="H16" s="33"/>
      <c r="I16" s="33"/>
      <c r="J16" s="33"/>
    </row>
    <row r="17" spans="4:10" ht="13.5" customHeight="1" x14ac:dyDescent="0.2">
      <c r="D17" s="224"/>
      <c r="E17" s="224"/>
      <c r="F17" s="224"/>
      <c r="G17" s="224"/>
      <c r="H17" s="33"/>
      <c r="I17" s="33"/>
      <c r="J17" s="33"/>
    </row>
    <row r="18" spans="4:10" ht="13.5" customHeight="1" x14ac:dyDescent="0.2">
      <c r="D18" s="224"/>
      <c r="E18" s="224"/>
      <c r="F18" s="224"/>
      <c r="G18" s="224"/>
      <c r="H18" s="33"/>
      <c r="I18" s="33"/>
      <c r="J18" s="33"/>
    </row>
    <row r="19" spans="4:10" ht="13.5" customHeight="1" x14ac:dyDescent="0.2">
      <c r="D19" s="224"/>
      <c r="E19" s="224"/>
      <c r="F19" s="224"/>
      <c r="G19" s="224"/>
      <c r="H19" s="33"/>
      <c r="I19" s="33"/>
      <c r="J19" s="33"/>
    </row>
    <row r="20" spans="4:10" ht="13.5" customHeight="1" x14ac:dyDescent="0.2">
      <c r="D20" s="224"/>
      <c r="E20" s="224"/>
      <c r="F20" s="224"/>
      <c r="G20" s="224"/>
      <c r="H20" s="33"/>
      <c r="I20" s="33"/>
      <c r="J20" s="33"/>
    </row>
    <row r="21" spans="4:10" ht="13.5" customHeight="1" x14ac:dyDescent="0.2">
      <c r="D21" s="224"/>
      <c r="E21" s="224"/>
      <c r="F21" s="224"/>
      <c r="G21" s="224"/>
      <c r="H21" s="33"/>
      <c r="I21" s="33"/>
      <c r="J21" s="33"/>
    </row>
    <row r="22" spans="4:10" ht="13.5" customHeight="1" x14ac:dyDescent="0.2">
      <c r="D22" s="224"/>
      <c r="E22" s="224"/>
      <c r="F22" s="224"/>
      <c r="G22" s="224"/>
      <c r="H22" s="33"/>
      <c r="I22" s="33"/>
      <c r="J22" s="33"/>
    </row>
    <row r="23" spans="4:10" ht="13.5" customHeight="1" x14ac:dyDescent="0.2">
      <c r="D23" s="224"/>
      <c r="E23" s="224"/>
      <c r="F23" s="224"/>
      <c r="G23" s="224"/>
      <c r="H23" s="33"/>
      <c r="I23" s="33"/>
      <c r="J23" s="33"/>
    </row>
    <row r="24" spans="4:10" ht="13.5" customHeight="1" x14ac:dyDescent="0.2">
      <c r="D24" s="224"/>
      <c r="E24" s="224"/>
      <c r="F24" s="224"/>
      <c r="G24" s="224"/>
      <c r="H24" s="33"/>
      <c r="I24" s="33"/>
      <c r="J24" s="33"/>
    </row>
    <row r="25" spans="4:10" ht="13.5" customHeight="1" x14ac:dyDescent="0.2">
      <c r="D25" s="224"/>
      <c r="E25" s="224"/>
      <c r="F25" s="224"/>
      <c r="G25" s="224"/>
      <c r="H25" s="33"/>
      <c r="I25" s="33"/>
      <c r="J25" s="33"/>
    </row>
    <row r="26" spans="4:10" ht="13.5" customHeight="1" x14ac:dyDescent="0.2">
      <c r="D26" s="224"/>
      <c r="E26" s="224"/>
      <c r="F26" s="224"/>
      <c r="G26" s="224"/>
      <c r="H26" s="33"/>
      <c r="I26" s="33"/>
      <c r="J26" s="33"/>
    </row>
    <row r="27" spans="4:10" ht="13.5" customHeight="1" x14ac:dyDescent="0.2"/>
    <row r="28" spans="4:10" ht="13.5" customHeight="1" x14ac:dyDescent="0.25">
      <c r="D28" s="10"/>
    </row>
    <row r="29" spans="4:10" ht="13.5" customHeight="1" x14ac:dyDescent="0.2">
      <c r="D29" s="225"/>
      <c r="E29" s="224"/>
      <c r="F29" s="224"/>
      <c r="G29" s="224"/>
      <c r="H29" s="33"/>
      <c r="I29" s="33"/>
      <c r="J29" s="33"/>
    </row>
    <row r="30" spans="4:10" ht="13.5" customHeight="1" x14ac:dyDescent="0.2">
      <c r="D30" s="224"/>
      <c r="E30" s="224"/>
      <c r="F30" s="224"/>
      <c r="G30" s="224"/>
      <c r="H30" s="33"/>
      <c r="I30" s="33"/>
      <c r="J30" s="33"/>
    </row>
    <row r="31" spans="4:10" ht="13.5" customHeight="1" x14ac:dyDescent="0.2"/>
    <row r="32" spans="4:10" ht="13.5" customHeight="1" x14ac:dyDescent="0.2"/>
    <row r="33" ht="13.5" customHeight="1" x14ac:dyDescent="0.2"/>
    <row r="34" ht="13.5" customHeight="1" x14ac:dyDescent="0.2"/>
    <row r="35" ht="13.5" customHeight="1" x14ac:dyDescent="0.2"/>
    <row r="36" ht="13.5" customHeight="1" x14ac:dyDescent="0.2"/>
    <row r="37" ht="13.5" customHeight="1" x14ac:dyDescent="0.2"/>
    <row r="38" ht="13.5" customHeight="1" x14ac:dyDescent="0.2"/>
    <row r="39" ht="13.5" customHeight="1" x14ac:dyDescent="0.2"/>
    <row r="40" ht="13.5" customHeight="1" x14ac:dyDescent="0.2"/>
    <row r="41" ht="13.5" customHeight="1" x14ac:dyDescent="0.2"/>
    <row r="42" ht="13.5" customHeight="1" x14ac:dyDescent="0.2"/>
    <row r="43" ht="13.5" customHeight="1" x14ac:dyDescent="0.2"/>
    <row r="44" ht="13.5" customHeight="1" x14ac:dyDescent="0.2"/>
    <row r="45" ht="13.5" customHeight="1" x14ac:dyDescent="0.2"/>
    <row r="46" ht="13.5" customHeight="1" x14ac:dyDescent="0.2"/>
    <row r="47" ht="13.5" customHeight="1" x14ac:dyDescent="0.2"/>
    <row r="48" ht="6" customHeight="1" x14ac:dyDescent="0.2"/>
  </sheetData>
  <sheetProtection algorithmName="SHA-512" hashValue="5hHWZOGP2901KeTvaTnk7tWerzwH9Gn/NHMS5x3S5Rm6UNhTcgnJjRnhQy8S+SFmUOcuKZ1iPnKpO6zrI/hqjg==" saltValue="CwAwMDfNpggZBwPt1zeyIA==" spinCount="100000" sheet="1" objects="1" scenarios="1" selectLockedCells="1" selectUnlockedCells="1"/>
  <mergeCells count="2">
    <mergeCell ref="D15:G26"/>
    <mergeCell ref="D29:G30"/>
  </mergeCells>
  <phoneticPr fontId="0" type="noConversion"/>
  <pageMargins left="0.70866141732283472" right="0.70866141732283472" top="0.74803149606299213" bottom="0.74803149606299213" header="0.31496062992125984" footer="0.31496062992125984"/>
  <pageSetup paperSize="9" orientation="portrait" r:id="rId1"/>
  <headerFooter>
    <oddHeader xml:space="preserve">&amp;C </oddHeader>
    <oddFooter xml:space="preserve">&amp;C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IU54"/>
  <sheetViews>
    <sheetView showRowColHeaders="0" showRuler="0" showWhiteSpace="0" zoomScale="75" zoomScaleNormal="75" zoomScaleSheetLayoutView="75" zoomScalePageLayoutView="75" workbookViewId="0">
      <selection activeCell="D14" sqref="D14:M21"/>
    </sheetView>
  </sheetViews>
  <sheetFormatPr defaultColWidth="0" defaultRowHeight="14.25" zeroHeight="1" x14ac:dyDescent="0.2"/>
  <cols>
    <col min="1" max="1" width="6.625" style="1" customWidth="1"/>
    <col min="2" max="2" width="1.625" style="2" customWidth="1"/>
    <col min="3" max="3" width="4.625" style="3" customWidth="1"/>
    <col min="4" max="12" width="7.625" style="3" customWidth="1"/>
    <col min="13" max="13" width="7.625" customWidth="1"/>
    <col min="14" max="14" width="4.625" style="3" customWidth="1"/>
    <col min="15" max="255" width="0" style="3" hidden="1" customWidth="1"/>
    <col min="256" max="16384" width="4.625" style="3" hidden="1"/>
  </cols>
  <sheetData>
    <row r="1" spans="1:14" x14ac:dyDescent="0.2">
      <c r="A1" s="4"/>
      <c r="B1" s="5"/>
      <c r="C1" s="13"/>
      <c r="D1" s="14"/>
      <c r="E1" s="14"/>
      <c r="F1" s="14"/>
      <c r="G1" s="14"/>
      <c r="H1" s="14"/>
      <c r="I1" s="14"/>
      <c r="J1" s="14"/>
      <c r="K1" s="14"/>
      <c r="L1" s="15"/>
      <c r="M1" s="15"/>
      <c r="N1" s="15"/>
    </row>
    <row r="2" spans="1:14" ht="23.25" x14ac:dyDescent="0.35">
      <c r="A2" s="4"/>
      <c r="B2" s="5"/>
      <c r="C2" s="14"/>
      <c r="D2" s="228" t="s">
        <v>155</v>
      </c>
      <c r="E2" s="229"/>
      <c r="F2" s="229"/>
      <c r="G2" s="229"/>
      <c r="H2" s="229"/>
      <c r="I2" s="229"/>
      <c r="J2" s="229"/>
      <c r="K2" s="230"/>
      <c r="L2" s="230"/>
      <c r="M2" s="230"/>
      <c r="N2" s="15"/>
    </row>
    <row r="3" spans="1:14" ht="14.25" customHeight="1" x14ac:dyDescent="0.2">
      <c r="A3" s="4"/>
      <c r="B3" s="5"/>
      <c r="C3" s="14"/>
      <c r="D3" s="14"/>
      <c r="E3" s="14"/>
      <c r="F3" s="14"/>
      <c r="G3" s="14"/>
      <c r="H3" s="14"/>
      <c r="I3" s="14"/>
      <c r="J3" s="14"/>
      <c r="K3" s="14"/>
      <c r="L3" s="15"/>
      <c r="M3" s="15"/>
      <c r="N3" s="15"/>
    </row>
    <row r="4" spans="1:14" ht="14.25" customHeight="1" x14ac:dyDescent="0.25">
      <c r="A4" s="4"/>
      <c r="B4" s="5"/>
      <c r="C4" s="14"/>
      <c r="D4" s="24"/>
      <c r="E4" s="14"/>
      <c r="F4" s="14"/>
      <c r="G4" s="14"/>
      <c r="H4" s="14"/>
      <c r="I4" s="14"/>
      <c r="J4" s="14"/>
      <c r="K4" s="14"/>
      <c r="L4" s="15"/>
      <c r="M4" s="15"/>
      <c r="N4" s="15"/>
    </row>
    <row r="5" spans="1:14" ht="14.25" customHeight="1" x14ac:dyDescent="0.2">
      <c r="A5" s="4"/>
      <c r="B5" s="5"/>
      <c r="C5" s="14"/>
      <c r="D5" s="15"/>
      <c r="E5" s="163"/>
      <c r="F5" s="163"/>
      <c r="G5" s="163"/>
      <c r="H5" s="163"/>
      <c r="I5" s="163"/>
      <c r="J5" s="163"/>
      <c r="K5" s="14"/>
      <c r="L5" s="14"/>
      <c r="M5" s="14"/>
      <c r="N5" s="15"/>
    </row>
    <row r="6" spans="1:14" ht="14.25" customHeight="1" x14ac:dyDescent="0.2">
      <c r="A6" s="4"/>
      <c r="B6" s="5"/>
      <c r="C6" s="14"/>
      <c r="D6" s="226" t="s">
        <v>151</v>
      </c>
      <c r="E6" s="224"/>
      <c r="F6" s="224"/>
      <c r="G6" s="224"/>
      <c r="H6" s="224"/>
      <c r="I6" s="224"/>
      <c r="J6" s="224"/>
      <c r="K6" s="224"/>
      <c r="L6" s="224"/>
      <c r="M6" s="224"/>
      <c r="N6" s="15"/>
    </row>
    <row r="7" spans="1:14" ht="14.25" customHeight="1" x14ac:dyDescent="0.2">
      <c r="A7" s="4"/>
      <c r="B7" s="5"/>
      <c r="C7" s="14"/>
      <c r="D7" s="224"/>
      <c r="E7" s="224"/>
      <c r="F7" s="224"/>
      <c r="G7" s="224"/>
      <c r="H7" s="224"/>
      <c r="I7" s="224"/>
      <c r="J7" s="224"/>
      <c r="K7" s="224"/>
      <c r="L7" s="224"/>
      <c r="M7" s="224"/>
      <c r="N7" s="15"/>
    </row>
    <row r="8" spans="1:14" ht="14.25" customHeight="1" x14ac:dyDescent="0.2">
      <c r="A8" s="4"/>
      <c r="B8" s="5"/>
      <c r="C8" s="14"/>
      <c r="D8" s="224"/>
      <c r="E8" s="224"/>
      <c r="F8" s="224"/>
      <c r="G8" s="224"/>
      <c r="H8" s="224"/>
      <c r="I8" s="224"/>
      <c r="J8" s="224"/>
      <c r="K8" s="224"/>
      <c r="L8" s="224"/>
      <c r="M8" s="224"/>
      <c r="N8" s="15"/>
    </row>
    <row r="9" spans="1:14" ht="14.25" customHeight="1" x14ac:dyDescent="0.2">
      <c r="A9" s="4"/>
      <c r="B9" s="5"/>
      <c r="C9" s="14"/>
      <c r="D9" s="224"/>
      <c r="E9" s="224"/>
      <c r="F9" s="224"/>
      <c r="G9" s="224"/>
      <c r="H9" s="224"/>
      <c r="I9" s="224"/>
      <c r="J9" s="224"/>
      <c r="K9" s="224"/>
      <c r="L9" s="224"/>
      <c r="M9" s="224"/>
      <c r="N9" s="15"/>
    </row>
    <row r="10" spans="1:14" ht="14.25" customHeight="1" x14ac:dyDescent="0.2">
      <c r="A10" s="4"/>
      <c r="B10" s="5"/>
      <c r="C10" s="14"/>
      <c r="D10" s="224"/>
      <c r="E10" s="224"/>
      <c r="F10" s="224"/>
      <c r="G10" s="224"/>
      <c r="H10" s="224"/>
      <c r="I10" s="224"/>
      <c r="J10" s="224"/>
      <c r="K10" s="224"/>
      <c r="L10" s="224"/>
      <c r="M10" s="224"/>
      <c r="N10" s="15"/>
    </row>
    <row r="11" spans="1:14" ht="14.25" customHeight="1" x14ac:dyDescent="0.2">
      <c r="A11" s="4"/>
      <c r="B11" s="5"/>
      <c r="C11" s="14"/>
      <c r="D11" s="224"/>
      <c r="E11" s="224"/>
      <c r="F11" s="224"/>
      <c r="G11" s="224"/>
      <c r="H11" s="224"/>
      <c r="I11" s="224"/>
      <c r="J11" s="224"/>
      <c r="K11" s="224"/>
      <c r="L11" s="224"/>
      <c r="M11" s="224"/>
      <c r="N11" s="15"/>
    </row>
    <row r="12" spans="1:14" ht="14.25" customHeight="1" x14ac:dyDescent="0.2">
      <c r="A12" s="4"/>
      <c r="B12" s="5"/>
      <c r="C12" s="14"/>
      <c r="D12" s="224"/>
      <c r="E12" s="224"/>
      <c r="F12" s="224"/>
      <c r="G12" s="224"/>
      <c r="H12" s="224"/>
      <c r="I12" s="224"/>
      <c r="J12" s="224"/>
      <c r="K12" s="224"/>
      <c r="L12" s="224"/>
      <c r="M12" s="224"/>
      <c r="N12" s="15"/>
    </row>
    <row r="13" spans="1:14" ht="14.25" customHeight="1" x14ac:dyDescent="0.2">
      <c r="A13" s="4"/>
      <c r="B13" s="5"/>
      <c r="C13" s="14"/>
      <c r="D13" s="224"/>
      <c r="E13" s="224"/>
      <c r="F13" s="224"/>
      <c r="G13" s="224"/>
      <c r="H13" s="224"/>
      <c r="I13" s="224"/>
      <c r="J13" s="224"/>
      <c r="K13" s="224"/>
      <c r="L13" s="224"/>
      <c r="M13" s="224"/>
      <c r="N13" s="15"/>
    </row>
    <row r="14" spans="1:14" ht="14.25" customHeight="1" x14ac:dyDescent="0.2">
      <c r="A14" s="4"/>
      <c r="B14" s="5"/>
      <c r="C14" s="14"/>
      <c r="D14" s="226" t="s">
        <v>156</v>
      </c>
      <c r="E14" s="227"/>
      <c r="F14" s="227"/>
      <c r="G14" s="227"/>
      <c r="H14" s="227"/>
      <c r="I14" s="227"/>
      <c r="J14" s="227"/>
      <c r="K14" s="227"/>
      <c r="L14" s="227"/>
      <c r="M14" s="227"/>
      <c r="N14" s="15"/>
    </row>
    <row r="15" spans="1:14" ht="14.25" customHeight="1" x14ac:dyDescent="0.2">
      <c r="A15" s="4"/>
      <c r="B15" s="5"/>
      <c r="C15" s="14"/>
      <c r="D15" s="227"/>
      <c r="E15" s="227"/>
      <c r="F15" s="227"/>
      <c r="G15" s="227"/>
      <c r="H15" s="227"/>
      <c r="I15" s="227"/>
      <c r="J15" s="227"/>
      <c r="K15" s="227"/>
      <c r="L15" s="227"/>
      <c r="M15" s="227"/>
      <c r="N15" s="15"/>
    </row>
    <row r="16" spans="1:14" ht="14.25" customHeight="1" x14ac:dyDescent="0.2">
      <c r="A16" s="4"/>
      <c r="B16" s="5"/>
      <c r="C16" s="14"/>
      <c r="D16" s="227"/>
      <c r="E16" s="227"/>
      <c r="F16" s="227"/>
      <c r="G16" s="227"/>
      <c r="H16" s="227"/>
      <c r="I16" s="227"/>
      <c r="J16" s="227"/>
      <c r="K16" s="227"/>
      <c r="L16" s="227"/>
      <c r="M16" s="227"/>
      <c r="N16" s="15"/>
    </row>
    <row r="17" spans="1:14" ht="14.25" customHeight="1" x14ac:dyDescent="0.2">
      <c r="A17" s="4"/>
      <c r="B17" s="5"/>
      <c r="C17" s="14"/>
      <c r="D17" s="227"/>
      <c r="E17" s="227"/>
      <c r="F17" s="227"/>
      <c r="G17" s="227"/>
      <c r="H17" s="227"/>
      <c r="I17" s="227"/>
      <c r="J17" s="227"/>
      <c r="K17" s="227"/>
      <c r="L17" s="227"/>
      <c r="M17" s="227"/>
      <c r="N17" s="15"/>
    </row>
    <row r="18" spans="1:14" ht="14.25" customHeight="1" x14ac:dyDescent="0.2">
      <c r="A18" s="4"/>
      <c r="B18" s="5"/>
      <c r="C18" s="14"/>
      <c r="D18" s="227"/>
      <c r="E18" s="227"/>
      <c r="F18" s="227"/>
      <c r="G18" s="227"/>
      <c r="H18" s="227"/>
      <c r="I18" s="227"/>
      <c r="J18" s="227"/>
      <c r="K18" s="227"/>
      <c r="L18" s="227"/>
      <c r="M18" s="227"/>
      <c r="N18" s="15"/>
    </row>
    <row r="19" spans="1:14" ht="14.25" customHeight="1" x14ac:dyDescent="0.2">
      <c r="A19" s="4"/>
      <c r="B19" s="5"/>
      <c r="C19" s="14"/>
      <c r="D19" s="227"/>
      <c r="E19" s="227"/>
      <c r="F19" s="227"/>
      <c r="G19" s="227"/>
      <c r="H19" s="227"/>
      <c r="I19" s="227"/>
      <c r="J19" s="227"/>
      <c r="K19" s="227"/>
      <c r="L19" s="227"/>
      <c r="M19" s="227"/>
      <c r="N19" s="15"/>
    </row>
    <row r="20" spans="1:14" ht="14.25" customHeight="1" x14ac:dyDescent="0.2">
      <c r="A20" s="4"/>
      <c r="B20" s="5"/>
      <c r="C20" s="14"/>
      <c r="D20" s="224"/>
      <c r="E20" s="224"/>
      <c r="F20" s="224"/>
      <c r="G20" s="224"/>
      <c r="H20" s="224"/>
      <c r="I20" s="224"/>
      <c r="J20" s="224"/>
      <c r="K20" s="224"/>
      <c r="L20" s="224"/>
      <c r="M20" s="224"/>
      <c r="N20" s="15"/>
    </row>
    <row r="21" spans="1:14" ht="14.25" customHeight="1" x14ac:dyDescent="0.2">
      <c r="A21" s="4"/>
      <c r="B21" s="5"/>
      <c r="C21" s="14"/>
      <c r="D21" s="224"/>
      <c r="E21" s="224"/>
      <c r="F21" s="224"/>
      <c r="G21" s="224"/>
      <c r="H21" s="224"/>
      <c r="I21" s="224"/>
      <c r="J21" s="224"/>
      <c r="K21" s="224"/>
      <c r="L21" s="224"/>
      <c r="M21" s="224"/>
      <c r="N21" s="15"/>
    </row>
    <row r="22" spans="1:14" ht="14.25" customHeight="1" x14ac:dyDescent="0.25">
      <c r="A22" s="4"/>
      <c r="B22" s="5"/>
      <c r="C22" s="14"/>
      <c r="D22" s="24"/>
      <c r="E22" s="15"/>
      <c r="F22" s="15"/>
      <c r="G22" s="15"/>
      <c r="H22" s="14"/>
      <c r="I22" s="14"/>
      <c r="J22" s="14"/>
      <c r="K22" s="14"/>
      <c r="L22" s="14"/>
      <c r="M22" s="14"/>
      <c r="N22" s="15"/>
    </row>
    <row r="23" spans="1:14" ht="14.25" customHeight="1" x14ac:dyDescent="0.2">
      <c r="A23" s="4"/>
      <c r="B23" s="5"/>
      <c r="C23" s="14"/>
      <c r="D23" s="15"/>
      <c r="E23" s="15"/>
      <c r="F23" s="15"/>
      <c r="G23" s="15"/>
      <c r="H23" s="14"/>
      <c r="I23" s="14"/>
      <c r="J23" s="14"/>
      <c r="K23" s="14"/>
      <c r="L23" s="14"/>
      <c r="M23" s="14"/>
      <c r="N23" s="15"/>
    </row>
    <row r="24" spans="1:14" ht="14.25" customHeight="1" x14ac:dyDescent="0.2">
      <c r="A24" s="4"/>
      <c r="B24" s="5"/>
      <c r="C24" s="14"/>
      <c r="D24" s="15"/>
      <c r="E24" s="15"/>
      <c r="F24" s="15"/>
      <c r="G24" s="15"/>
      <c r="H24" s="14"/>
      <c r="I24" s="14"/>
      <c r="J24" s="14"/>
      <c r="K24" s="14"/>
      <c r="L24" s="14"/>
      <c r="M24" s="14"/>
      <c r="N24" s="15"/>
    </row>
    <row r="25" spans="1:14" ht="14.25" customHeight="1" x14ac:dyDescent="0.2">
      <c r="A25" s="4"/>
      <c r="B25" s="5"/>
      <c r="C25" s="14"/>
      <c r="D25" s="15"/>
      <c r="E25" s="15"/>
      <c r="F25" s="15"/>
      <c r="G25" s="15"/>
      <c r="H25" s="14"/>
      <c r="I25" s="14"/>
      <c r="J25" s="14"/>
      <c r="K25" s="14"/>
      <c r="L25" s="14"/>
      <c r="M25" s="14"/>
      <c r="N25" s="15"/>
    </row>
    <row r="26" spans="1:14" ht="14.25" customHeight="1" x14ac:dyDescent="0.2">
      <c r="A26" s="4"/>
      <c r="B26" s="5"/>
      <c r="C26" s="14"/>
      <c r="D26" s="15"/>
      <c r="E26" s="15"/>
      <c r="F26" s="15"/>
      <c r="G26" s="15"/>
      <c r="H26" s="14"/>
      <c r="I26" s="14"/>
      <c r="J26" s="14"/>
      <c r="K26" s="14"/>
      <c r="L26" s="14"/>
      <c r="M26" s="14"/>
      <c r="N26" s="15"/>
    </row>
    <row r="27" spans="1:14" ht="14.25" customHeight="1" x14ac:dyDescent="0.2">
      <c r="A27" s="4"/>
      <c r="B27" s="5"/>
      <c r="C27" s="14"/>
      <c r="E27" s="14"/>
      <c r="F27" s="14"/>
      <c r="G27" s="14"/>
      <c r="H27" s="14"/>
      <c r="I27" s="14"/>
      <c r="J27" s="14"/>
      <c r="K27" s="14"/>
      <c r="L27" s="15"/>
      <c r="M27" s="15"/>
      <c r="N27" s="15"/>
    </row>
    <row r="28" spans="1:14" ht="14.25" customHeight="1" x14ac:dyDescent="0.2">
      <c r="A28" s="4"/>
      <c r="B28" s="5"/>
      <c r="C28" s="14"/>
      <c r="D28" s="163"/>
      <c r="E28" s="14"/>
      <c r="F28" s="14"/>
      <c r="G28" s="14"/>
      <c r="H28" s="14"/>
      <c r="I28" s="14"/>
      <c r="J28" s="14"/>
      <c r="K28" s="14"/>
      <c r="L28" s="14"/>
      <c r="M28" s="14"/>
      <c r="N28" s="15"/>
    </row>
    <row r="29" spans="1:14" ht="14.25" customHeight="1" x14ac:dyDescent="0.25">
      <c r="A29" s="4"/>
      <c r="B29" s="5"/>
      <c r="C29" s="14"/>
      <c r="D29" s="24"/>
      <c r="E29" s="14"/>
      <c r="F29" s="14"/>
      <c r="G29" s="14"/>
      <c r="H29" s="14"/>
      <c r="I29" s="14"/>
      <c r="J29" s="14"/>
      <c r="K29" s="14"/>
      <c r="L29" s="14"/>
      <c r="M29" s="14"/>
      <c r="N29" s="15"/>
    </row>
    <row r="30" spans="1:14" x14ac:dyDescent="0.2">
      <c r="A30" s="4"/>
      <c r="B30" s="5"/>
      <c r="C30" s="14"/>
      <c r="D30" s="15"/>
      <c r="E30" s="14"/>
      <c r="F30" s="14"/>
      <c r="G30" s="14"/>
      <c r="H30" s="14"/>
      <c r="I30" s="14"/>
      <c r="J30" s="14"/>
      <c r="K30" s="14"/>
      <c r="L30" s="14"/>
      <c r="M30" s="14"/>
      <c r="N30" s="15"/>
    </row>
    <row r="31" spans="1:14" ht="15" x14ac:dyDescent="0.25">
      <c r="A31" s="4"/>
      <c r="B31" s="5"/>
      <c r="C31" s="14"/>
      <c r="D31" s="24"/>
      <c r="E31" s="14"/>
      <c r="F31" s="14"/>
      <c r="G31" s="14"/>
      <c r="H31" s="14"/>
      <c r="I31" s="14"/>
      <c r="J31" s="14"/>
      <c r="K31" s="14"/>
      <c r="L31" s="14"/>
      <c r="M31" s="14"/>
      <c r="N31" s="15"/>
    </row>
    <row r="32" spans="1:14" x14ac:dyDescent="0.2">
      <c r="A32" s="4"/>
      <c r="B32" s="5"/>
      <c r="C32" s="14"/>
      <c r="D32" s="163"/>
      <c r="E32" s="14"/>
      <c r="F32" s="14"/>
      <c r="G32" s="14"/>
      <c r="H32" s="14"/>
      <c r="I32" s="14"/>
      <c r="J32" s="14"/>
      <c r="K32" s="14"/>
      <c r="L32" s="14"/>
      <c r="M32" s="14"/>
      <c r="N32" s="15"/>
    </row>
    <row r="33" spans="1:14" ht="15" x14ac:dyDescent="0.25">
      <c r="A33" s="4"/>
      <c r="B33" s="5"/>
      <c r="C33" s="14"/>
      <c r="D33" s="24"/>
      <c r="E33" s="14"/>
      <c r="F33" s="14"/>
      <c r="G33" s="14"/>
      <c r="H33" s="14"/>
      <c r="I33" s="14"/>
      <c r="J33" s="14"/>
      <c r="K33" s="14"/>
      <c r="L33" s="15"/>
      <c r="M33" s="15"/>
      <c r="N33" s="15"/>
    </row>
    <row r="34" spans="1:14" x14ac:dyDescent="0.2">
      <c r="A34" s="4"/>
      <c r="B34" s="5"/>
      <c r="C34" s="14"/>
      <c r="D34" s="14"/>
      <c r="E34" s="14"/>
      <c r="F34" s="14"/>
      <c r="G34" s="14"/>
      <c r="H34" s="14"/>
      <c r="I34" s="14"/>
      <c r="J34" s="14"/>
      <c r="K34" s="14"/>
      <c r="L34" s="14"/>
      <c r="M34" s="14"/>
      <c r="N34" s="15"/>
    </row>
    <row r="35" spans="1:14" ht="15" x14ac:dyDescent="0.25">
      <c r="A35" s="4"/>
      <c r="B35" s="5"/>
      <c r="C35" s="14"/>
      <c r="D35" s="24"/>
      <c r="E35" s="14"/>
      <c r="F35" s="14"/>
      <c r="G35" s="14"/>
      <c r="H35" s="14"/>
      <c r="I35" s="14"/>
      <c r="J35" s="14"/>
      <c r="K35" s="14"/>
      <c r="L35" s="14"/>
      <c r="M35" s="14"/>
      <c r="N35" s="15"/>
    </row>
    <row r="36" spans="1:14" ht="15" x14ac:dyDescent="0.25">
      <c r="A36" s="4"/>
      <c r="B36" s="5"/>
      <c r="C36" s="14"/>
      <c r="D36" s="24"/>
      <c r="E36" s="14"/>
      <c r="F36" s="14"/>
      <c r="G36" s="14"/>
      <c r="H36" s="14"/>
      <c r="I36" s="14"/>
      <c r="J36" s="14"/>
      <c r="K36" s="14"/>
      <c r="L36" s="14"/>
      <c r="M36" s="14"/>
      <c r="N36" s="15"/>
    </row>
    <row r="37" spans="1:14" ht="15" x14ac:dyDescent="0.25">
      <c r="A37" s="4"/>
      <c r="B37" s="5"/>
      <c r="C37" s="14"/>
      <c r="D37" s="24"/>
      <c r="E37" s="14"/>
      <c r="F37" s="14"/>
      <c r="G37" s="14"/>
      <c r="H37" s="14"/>
      <c r="I37" s="14"/>
      <c r="J37" s="14"/>
      <c r="K37" s="14"/>
      <c r="L37" s="14"/>
      <c r="M37" s="14"/>
      <c r="N37" s="15"/>
    </row>
    <row r="38" spans="1:14" ht="15" x14ac:dyDescent="0.25">
      <c r="A38" s="4"/>
      <c r="B38" s="5"/>
      <c r="C38" s="14"/>
      <c r="D38" s="24"/>
      <c r="E38" s="14"/>
      <c r="F38" s="14"/>
      <c r="G38" s="14"/>
      <c r="H38" s="14"/>
      <c r="I38" s="14"/>
      <c r="J38" s="14"/>
      <c r="K38" s="14"/>
      <c r="L38" s="14"/>
      <c r="M38" s="14"/>
      <c r="N38" s="15"/>
    </row>
    <row r="39" spans="1:14" ht="15" x14ac:dyDescent="0.25">
      <c r="A39" s="4"/>
      <c r="B39" s="5"/>
      <c r="C39" s="14"/>
      <c r="D39" s="24"/>
      <c r="E39" s="14"/>
      <c r="F39" s="14"/>
      <c r="G39" s="14"/>
      <c r="H39" s="14"/>
      <c r="I39" s="14"/>
      <c r="J39" s="14"/>
      <c r="K39" s="14"/>
      <c r="L39" s="14"/>
      <c r="M39" s="14"/>
      <c r="N39" s="15"/>
    </row>
    <row r="40" spans="1:14" ht="15" x14ac:dyDescent="0.25">
      <c r="A40" s="4"/>
      <c r="B40" s="5"/>
      <c r="C40" s="14"/>
      <c r="D40" s="24"/>
      <c r="E40" s="14"/>
      <c r="F40" s="14"/>
      <c r="G40" s="14"/>
      <c r="H40" s="14"/>
      <c r="I40" s="14"/>
      <c r="J40" s="14"/>
      <c r="K40" s="14"/>
      <c r="L40" s="14"/>
      <c r="M40" s="14"/>
      <c r="N40" s="15"/>
    </row>
    <row r="41" spans="1:14" ht="15" x14ac:dyDescent="0.25">
      <c r="A41" s="4"/>
      <c r="B41" s="5"/>
      <c r="C41" s="14"/>
      <c r="D41" s="24"/>
      <c r="E41" s="14"/>
      <c r="F41" s="14"/>
      <c r="G41" s="14"/>
      <c r="H41" s="14"/>
      <c r="I41" s="14"/>
      <c r="J41" s="14"/>
      <c r="K41" s="14"/>
      <c r="L41" s="14"/>
      <c r="M41" s="14"/>
      <c r="N41" s="15"/>
    </row>
    <row r="42" spans="1:14" ht="14.25" customHeight="1" x14ac:dyDescent="0.2">
      <c r="A42" s="4"/>
      <c r="B42" s="5"/>
      <c r="C42" s="14"/>
      <c r="D42" s="14"/>
      <c r="E42" s="14"/>
      <c r="F42" s="14"/>
      <c r="G42" s="14"/>
      <c r="H42" s="14"/>
      <c r="I42" s="14"/>
      <c r="J42" s="14"/>
      <c r="K42" s="14"/>
      <c r="L42" s="14"/>
      <c r="M42" s="14"/>
      <c r="N42" s="15"/>
    </row>
    <row r="43" spans="1:14" ht="14.25" customHeight="1" x14ac:dyDescent="0.2">
      <c r="A43" s="4"/>
      <c r="B43" s="5"/>
      <c r="C43" s="14"/>
      <c r="D43" s="14"/>
      <c r="E43" s="14"/>
      <c r="F43" s="14"/>
      <c r="G43" s="14"/>
      <c r="H43" s="14"/>
      <c r="I43" s="14"/>
      <c r="J43" s="14"/>
      <c r="K43" s="14"/>
      <c r="L43" s="14"/>
      <c r="M43" s="14"/>
      <c r="N43" s="15"/>
    </row>
    <row r="44" spans="1:14" x14ac:dyDescent="0.2">
      <c r="A44" s="4"/>
      <c r="B44" s="5"/>
      <c r="C44" s="14"/>
      <c r="D44" s="14"/>
      <c r="E44" s="14"/>
      <c r="F44" s="14"/>
      <c r="G44" s="14"/>
      <c r="H44" s="14"/>
      <c r="I44" s="14"/>
      <c r="J44" s="14"/>
      <c r="K44" s="14"/>
      <c r="L44" s="14"/>
      <c r="M44" s="14"/>
      <c r="N44" s="15"/>
    </row>
    <row r="45" spans="1:14" x14ac:dyDescent="0.2">
      <c r="A45" s="4"/>
      <c r="B45" s="5"/>
      <c r="C45" s="14"/>
      <c r="D45" s="14"/>
      <c r="E45" s="14"/>
      <c r="F45" s="14"/>
      <c r="G45" s="14"/>
      <c r="H45" s="14"/>
      <c r="I45" s="14"/>
      <c r="J45" s="14"/>
      <c r="K45" s="14"/>
      <c r="L45" s="14"/>
      <c r="M45" s="14"/>
      <c r="N45" s="15"/>
    </row>
    <row r="46" spans="1:14" x14ac:dyDescent="0.2">
      <c r="C46" s="15"/>
      <c r="D46" s="14"/>
      <c r="E46" s="14"/>
      <c r="F46" s="14"/>
      <c r="G46" s="14"/>
      <c r="H46" s="14"/>
      <c r="I46" s="14"/>
      <c r="J46" s="14"/>
      <c r="K46" s="14"/>
      <c r="L46" s="14"/>
      <c r="M46" s="14"/>
      <c r="N46" s="15"/>
    </row>
    <row r="47" spans="1:14" x14ac:dyDescent="0.2">
      <c r="C47" s="15"/>
      <c r="D47" s="14"/>
      <c r="E47" s="14"/>
      <c r="F47" s="14"/>
      <c r="G47" s="14"/>
      <c r="H47" s="14"/>
      <c r="I47" s="14"/>
      <c r="J47" s="14"/>
      <c r="K47" s="14"/>
      <c r="L47" s="14"/>
      <c r="M47" s="14"/>
      <c r="N47" s="15"/>
    </row>
    <row r="48" spans="1:14" s="15" customFormat="1" x14ac:dyDescent="0.2">
      <c r="A48" s="1"/>
      <c r="B48" s="2"/>
      <c r="M48" s="14"/>
    </row>
    <row r="49" spans="1:13" s="15" customFormat="1" x14ac:dyDescent="0.2">
      <c r="A49" s="1"/>
      <c r="B49" s="2"/>
      <c r="M49" s="14"/>
    </row>
    <row r="50" spans="1:13" s="15" customFormat="1" x14ac:dyDescent="0.2">
      <c r="A50" s="1"/>
      <c r="B50" s="2"/>
      <c r="M50" s="14"/>
    </row>
    <row r="51" spans="1:13" s="15" customFormat="1" x14ac:dyDescent="0.2">
      <c r="A51" s="1"/>
      <c r="B51" s="2"/>
      <c r="M51" s="14"/>
    </row>
    <row r="52" spans="1:13" s="15" customFormat="1" x14ac:dyDescent="0.2">
      <c r="A52" s="1"/>
      <c r="B52" s="2"/>
      <c r="M52" s="14"/>
    </row>
    <row r="53" spans="1:13" s="15" customFormat="1" x14ac:dyDescent="0.2">
      <c r="A53" s="1"/>
      <c r="B53" s="2"/>
      <c r="M53" s="14"/>
    </row>
    <row r="54" spans="1:13" s="15" customFormat="1" x14ac:dyDescent="0.2">
      <c r="A54" s="1"/>
      <c r="B54" s="2"/>
      <c r="M54" s="14"/>
    </row>
  </sheetData>
  <sheetProtection password="C327" sheet="1" objects="1" scenarios="1" selectLockedCells="1" selectUnlockedCells="1"/>
  <mergeCells count="3">
    <mergeCell ref="D14:M21"/>
    <mergeCell ref="D2:M2"/>
    <mergeCell ref="D6:M13"/>
  </mergeCells>
  <phoneticPr fontId="0" type="noConversion"/>
  <pageMargins left="0.70866141732283472" right="0.70866141732283472" top="0.74803149606299213" bottom="0.74803149606299213" header="0.31496062992125984" footer="0.31496062992125984"/>
  <pageSetup paperSize="9" scale="84" orientation="portrait" r:id="rId1"/>
  <headerFooter>
    <oddHeader xml:space="preserve">&amp;C </oddHeader>
    <oddFoote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pageSetUpPr fitToPage="1"/>
  </sheetPr>
  <dimension ref="A1:T59"/>
  <sheetViews>
    <sheetView showRowColHeaders="0" showRuler="0" zoomScale="75" zoomScaleNormal="75" zoomScaleSheetLayoutView="75" zoomScalePageLayoutView="75" workbookViewId="0">
      <selection activeCell="C59" sqref="C59"/>
    </sheetView>
  </sheetViews>
  <sheetFormatPr defaultColWidth="0" defaultRowHeight="14.25" zeroHeight="1" x14ac:dyDescent="0.2"/>
  <cols>
    <col min="1" max="1" width="6.625" style="1" customWidth="1"/>
    <col min="2" max="2" width="1.625" style="2" customWidth="1"/>
    <col min="3" max="3" width="4.625" style="15" customWidth="1"/>
    <col min="4" max="12" width="7.625" style="15" customWidth="1"/>
    <col min="13" max="13" width="7.625" style="14" customWidth="1"/>
    <col min="14" max="14" width="4.625" style="15" customWidth="1"/>
    <col min="15" max="16384" width="8.625" style="3" hidden="1"/>
  </cols>
  <sheetData>
    <row r="1" spans="1:20" ht="14.25" customHeight="1" x14ac:dyDescent="0.2">
      <c r="A1" s="4"/>
      <c r="B1" s="5"/>
      <c r="C1" s="14"/>
      <c r="D1" s="14"/>
      <c r="E1" s="14"/>
      <c r="F1" s="14"/>
      <c r="G1" s="14"/>
      <c r="H1" s="14"/>
      <c r="I1" s="14"/>
      <c r="J1" s="14"/>
      <c r="K1" s="14"/>
      <c r="L1" s="14"/>
      <c r="N1" s="14"/>
    </row>
    <row r="2" spans="1:20" ht="23.25" x14ac:dyDescent="0.35">
      <c r="A2" s="4"/>
      <c r="B2" s="5"/>
      <c r="C2" s="14"/>
      <c r="D2" s="228" t="s">
        <v>131</v>
      </c>
      <c r="E2" s="229"/>
      <c r="F2" s="229"/>
      <c r="G2" s="229"/>
      <c r="H2" s="229"/>
      <c r="I2" s="229"/>
      <c r="J2" s="229"/>
      <c r="K2" s="234"/>
      <c r="L2" s="234"/>
      <c r="M2" s="234"/>
      <c r="N2" s="14"/>
    </row>
    <row r="3" spans="1:20" ht="12" customHeight="1" x14ac:dyDescent="0.2">
      <c r="A3" s="4"/>
      <c r="B3" s="5"/>
      <c r="C3" s="14"/>
      <c r="D3" s="14"/>
      <c r="E3" s="14"/>
      <c r="F3" s="14"/>
      <c r="G3" s="14"/>
      <c r="H3" s="14"/>
      <c r="I3" s="14"/>
      <c r="J3" s="14"/>
      <c r="K3" s="14"/>
      <c r="L3" s="14"/>
      <c r="N3" s="14"/>
    </row>
    <row r="4" spans="1:20" ht="12" customHeight="1" x14ac:dyDescent="0.2">
      <c r="A4" s="4"/>
      <c r="B4" s="5"/>
      <c r="C4" s="14"/>
      <c r="D4" s="235" t="s">
        <v>134</v>
      </c>
      <c r="E4" s="235"/>
      <c r="F4" s="235"/>
      <c r="G4" s="235"/>
      <c r="H4" s="235"/>
      <c r="I4" s="235"/>
      <c r="J4" s="235"/>
      <c r="K4" s="232"/>
      <c r="L4" s="232"/>
      <c r="M4" s="232"/>
      <c r="N4" s="14"/>
      <c r="P4"/>
      <c r="Q4"/>
      <c r="R4"/>
      <c r="S4"/>
      <c r="T4"/>
    </row>
    <row r="5" spans="1:20" ht="12" customHeight="1" x14ac:dyDescent="0.2">
      <c r="A5" s="4"/>
      <c r="B5" s="5"/>
      <c r="C5" s="14"/>
      <c r="D5" s="235"/>
      <c r="E5" s="235"/>
      <c r="F5" s="235"/>
      <c r="G5" s="235"/>
      <c r="H5" s="235"/>
      <c r="I5" s="235"/>
      <c r="J5" s="235"/>
      <c r="K5" s="232"/>
      <c r="L5" s="232"/>
      <c r="M5" s="232"/>
      <c r="N5" s="14"/>
      <c r="P5"/>
      <c r="Q5"/>
      <c r="R5"/>
      <c r="S5"/>
      <c r="T5"/>
    </row>
    <row r="6" spans="1:20" ht="12" customHeight="1" x14ac:dyDescent="0.2">
      <c r="A6" s="4"/>
      <c r="B6" s="5"/>
      <c r="C6" s="14"/>
      <c r="D6" s="235"/>
      <c r="E6" s="235"/>
      <c r="F6" s="235"/>
      <c r="G6" s="235"/>
      <c r="H6" s="235"/>
      <c r="I6" s="235"/>
      <c r="J6" s="235"/>
      <c r="K6" s="232"/>
      <c r="L6" s="232"/>
      <c r="M6" s="232"/>
      <c r="N6" s="14"/>
      <c r="P6"/>
      <c r="Q6"/>
      <c r="R6"/>
      <c r="S6"/>
      <c r="T6"/>
    </row>
    <row r="7" spans="1:20" ht="12" customHeight="1" x14ac:dyDescent="0.2">
      <c r="A7" s="4"/>
      <c r="B7" s="5"/>
      <c r="C7" s="14"/>
      <c r="D7" s="235"/>
      <c r="E7" s="235"/>
      <c r="F7" s="235"/>
      <c r="G7" s="235"/>
      <c r="H7" s="235"/>
      <c r="I7" s="235"/>
      <c r="J7" s="235"/>
      <c r="K7" s="232"/>
      <c r="L7" s="232"/>
      <c r="M7" s="232"/>
      <c r="N7" s="14"/>
      <c r="P7"/>
      <c r="Q7"/>
      <c r="R7"/>
      <c r="S7"/>
      <c r="T7"/>
    </row>
    <row r="8" spans="1:20" ht="12" customHeight="1" x14ac:dyDescent="0.2">
      <c r="A8" s="4"/>
      <c r="B8" s="5"/>
      <c r="C8" s="14"/>
      <c r="D8" s="232"/>
      <c r="E8" s="232"/>
      <c r="F8" s="232"/>
      <c r="G8" s="232"/>
      <c r="H8" s="232"/>
      <c r="I8" s="232"/>
      <c r="J8" s="232"/>
      <c r="K8" s="232"/>
      <c r="L8" s="232"/>
      <c r="M8" s="232"/>
      <c r="N8" s="14"/>
      <c r="T8"/>
    </row>
    <row r="9" spans="1:20" ht="12" customHeight="1" x14ac:dyDescent="0.2">
      <c r="A9" s="4"/>
      <c r="B9" s="5"/>
      <c r="C9" s="14"/>
      <c r="D9" s="232"/>
      <c r="E9" s="232"/>
      <c r="F9" s="232"/>
      <c r="G9" s="232"/>
      <c r="H9" s="232"/>
      <c r="I9" s="232"/>
      <c r="J9" s="232"/>
      <c r="K9" s="232"/>
      <c r="L9" s="232"/>
      <c r="M9" s="232"/>
      <c r="N9" s="14"/>
      <c r="P9"/>
      <c r="Q9"/>
      <c r="R9"/>
      <c r="S9"/>
      <c r="T9"/>
    </row>
    <row r="10" spans="1:20" ht="12" customHeight="1" x14ac:dyDescent="0.2">
      <c r="A10" s="4"/>
      <c r="B10" s="5"/>
      <c r="C10" s="14"/>
      <c r="D10" s="236" t="s">
        <v>148</v>
      </c>
      <c r="E10" s="237"/>
      <c r="F10" s="237"/>
      <c r="G10" s="237"/>
      <c r="H10" s="237"/>
      <c r="I10" s="237"/>
      <c r="J10" s="237"/>
      <c r="K10" s="238"/>
      <c r="L10" s="238"/>
      <c r="M10" s="238"/>
      <c r="N10" s="14"/>
      <c r="T10"/>
    </row>
    <row r="11" spans="1:20" ht="12" customHeight="1" x14ac:dyDescent="0.2">
      <c r="A11" s="4"/>
      <c r="B11" s="5"/>
      <c r="C11" s="14"/>
      <c r="D11" s="236"/>
      <c r="E11" s="237"/>
      <c r="F11" s="237"/>
      <c r="G11" s="237"/>
      <c r="H11" s="237"/>
      <c r="I11" s="237"/>
      <c r="J11" s="237"/>
      <c r="K11" s="238"/>
      <c r="L11" s="238"/>
      <c r="M11" s="238"/>
      <c r="N11" s="14"/>
      <c r="T11"/>
    </row>
    <row r="12" spans="1:20" ht="12" customHeight="1" x14ac:dyDescent="0.2">
      <c r="A12" s="4"/>
      <c r="B12" s="5"/>
      <c r="C12" s="14"/>
      <c r="D12" s="236"/>
      <c r="E12" s="237"/>
      <c r="F12" s="237"/>
      <c r="G12" s="237"/>
      <c r="H12" s="237"/>
      <c r="I12" s="237"/>
      <c r="J12" s="237"/>
      <c r="K12" s="238"/>
      <c r="L12" s="238"/>
      <c r="M12" s="238"/>
      <c r="N12" s="14"/>
      <c r="T12"/>
    </row>
    <row r="13" spans="1:20" ht="12" customHeight="1" x14ac:dyDescent="0.2">
      <c r="A13" s="4"/>
      <c r="B13" s="5"/>
      <c r="C13" s="14"/>
      <c r="D13" s="236"/>
      <c r="E13" s="237"/>
      <c r="F13" s="237"/>
      <c r="G13" s="237"/>
      <c r="H13" s="237"/>
      <c r="I13" s="237"/>
      <c r="J13" s="237"/>
      <c r="K13" s="238"/>
      <c r="L13" s="238"/>
      <c r="M13" s="238"/>
      <c r="N13" s="14"/>
      <c r="T13"/>
    </row>
    <row r="14" spans="1:20" ht="12" customHeight="1" x14ac:dyDescent="0.2">
      <c r="A14" s="4"/>
      <c r="B14" s="5"/>
      <c r="C14" s="14"/>
      <c r="D14" s="236"/>
      <c r="E14" s="237"/>
      <c r="F14" s="237"/>
      <c r="G14" s="237"/>
      <c r="H14" s="237"/>
      <c r="I14" s="237"/>
      <c r="J14" s="237"/>
      <c r="K14" s="238"/>
      <c r="L14" s="238"/>
      <c r="M14" s="238"/>
      <c r="N14" s="14"/>
      <c r="T14"/>
    </row>
    <row r="15" spans="1:20" ht="12" customHeight="1" x14ac:dyDescent="0.2">
      <c r="A15" s="4"/>
      <c r="B15" s="5"/>
      <c r="C15" s="14"/>
      <c r="D15" s="236"/>
      <c r="E15" s="237"/>
      <c r="F15" s="237"/>
      <c r="G15" s="237"/>
      <c r="H15" s="237"/>
      <c r="I15" s="237"/>
      <c r="J15" s="237"/>
      <c r="K15" s="238"/>
      <c r="L15" s="238"/>
      <c r="M15" s="238"/>
      <c r="N15" s="14"/>
      <c r="T15"/>
    </row>
    <row r="16" spans="1:20" ht="12" customHeight="1" x14ac:dyDescent="0.2">
      <c r="A16" s="4"/>
      <c r="B16" s="5"/>
      <c r="C16" s="14"/>
      <c r="D16" s="236"/>
      <c r="E16" s="237"/>
      <c r="F16" s="237"/>
      <c r="G16" s="237"/>
      <c r="H16" s="237"/>
      <c r="I16" s="237"/>
      <c r="J16" s="237"/>
      <c r="K16" s="238"/>
      <c r="L16" s="238"/>
      <c r="M16" s="238"/>
      <c r="N16" s="14"/>
      <c r="T16"/>
    </row>
    <row r="17" spans="1:20" ht="12" customHeight="1" x14ac:dyDescent="0.2">
      <c r="A17" s="4"/>
      <c r="B17" s="5"/>
      <c r="C17" s="14"/>
      <c r="D17" s="235" t="s">
        <v>152</v>
      </c>
      <c r="E17" s="239"/>
      <c r="F17" s="239"/>
      <c r="G17" s="239"/>
      <c r="H17" s="239"/>
      <c r="I17" s="239"/>
      <c r="J17" s="239"/>
      <c r="K17" s="239"/>
      <c r="L17" s="239"/>
      <c r="M17" s="239"/>
      <c r="N17" s="14"/>
      <c r="P17" s="8"/>
      <c r="R17" s="12"/>
      <c r="S17" s="12"/>
      <c r="T17"/>
    </row>
    <row r="18" spans="1:20" ht="12" customHeight="1" x14ac:dyDescent="0.2">
      <c r="A18" s="4"/>
      <c r="B18" s="5"/>
      <c r="C18" s="14"/>
      <c r="D18" s="239"/>
      <c r="E18" s="239"/>
      <c r="F18" s="239"/>
      <c r="G18" s="239"/>
      <c r="H18" s="239"/>
      <c r="I18" s="239"/>
      <c r="J18" s="239"/>
      <c r="K18" s="239"/>
      <c r="L18" s="239"/>
      <c r="M18" s="239"/>
      <c r="N18" s="14"/>
      <c r="P18" s="8"/>
      <c r="R18" s="12"/>
      <c r="S18" s="12"/>
      <c r="T18"/>
    </row>
    <row r="19" spans="1:20" ht="12" customHeight="1" x14ac:dyDescent="0.2">
      <c r="A19" s="4"/>
      <c r="B19" s="5"/>
      <c r="C19" s="14"/>
      <c r="D19" s="239"/>
      <c r="E19" s="239"/>
      <c r="F19" s="239"/>
      <c r="G19" s="239"/>
      <c r="H19" s="239"/>
      <c r="I19" s="239"/>
      <c r="J19" s="239"/>
      <c r="K19" s="239"/>
      <c r="L19" s="239"/>
      <c r="M19" s="239"/>
      <c r="N19" s="14"/>
      <c r="P19" s="8"/>
      <c r="R19" s="12"/>
      <c r="S19" s="12"/>
      <c r="T19"/>
    </row>
    <row r="20" spans="1:20" ht="12" customHeight="1" x14ac:dyDescent="0.2">
      <c r="A20" s="4"/>
      <c r="B20" s="5"/>
      <c r="C20" s="14"/>
      <c r="D20" s="239"/>
      <c r="E20" s="239"/>
      <c r="F20" s="239"/>
      <c r="G20" s="239"/>
      <c r="H20" s="239"/>
      <c r="I20" s="239"/>
      <c r="J20" s="239"/>
      <c r="K20" s="239"/>
      <c r="L20" s="239"/>
      <c r="M20" s="239"/>
      <c r="N20" s="14"/>
      <c r="P20" s="8"/>
      <c r="R20" s="12"/>
      <c r="S20" s="12"/>
      <c r="T20"/>
    </row>
    <row r="21" spans="1:20" ht="12" customHeight="1" x14ac:dyDescent="0.2">
      <c r="A21" s="4"/>
      <c r="B21" s="5"/>
      <c r="C21" s="14"/>
      <c r="D21" s="231" t="s">
        <v>25</v>
      </c>
      <c r="E21" s="232"/>
      <c r="F21" s="232"/>
      <c r="G21" s="232"/>
      <c r="H21" s="232"/>
      <c r="I21" s="232"/>
      <c r="J21" s="232"/>
      <c r="K21" s="232"/>
      <c r="L21" s="232"/>
      <c r="M21" s="232"/>
      <c r="N21" s="14"/>
      <c r="P21" s="8"/>
      <c r="R21" s="12"/>
      <c r="S21" s="12"/>
      <c r="T21"/>
    </row>
    <row r="22" spans="1:20" ht="12" customHeight="1" x14ac:dyDescent="0.2">
      <c r="A22" s="4"/>
      <c r="B22" s="5"/>
      <c r="C22" s="14"/>
      <c r="D22" s="232"/>
      <c r="E22" s="232"/>
      <c r="F22" s="232"/>
      <c r="G22" s="232"/>
      <c r="H22" s="232"/>
      <c r="I22" s="232"/>
      <c r="J22" s="232"/>
      <c r="K22" s="232"/>
      <c r="L22" s="232"/>
      <c r="M22" s="232"/>
      <c r="N22" s="14"/>
      <c r="P22" s="8"/>
      <c r="R22" s="12"/>
      <c r="S22" s="12"/>
      <c r="T22"/>
    </row>
    <row r="23" spans="1:20" ht="12" customHeight="1" x14ac:dyDescent="0.2">
      <c r="A23" s="4"/>
      <c r="B23" s="5"/>
      <c r="C23" s="14"/>
      <c r="D23" s="221"/>
      <c r="E23" s="221"/>
      <c r="F23" s="221"/>
      <c r="G23" s="221"/>
      <c r="H23" s="221"/>
      <c r="I23" s="221"/>
      <c r="J23" s="221"/>
      <c r="K23" s="221"/>
      <c r="L23" s="221"/>
      <c r="M23" s="221"/>
      <c r="N23" s="14"/>
      <c r="P23" s="8"/>
      <c r="R23" s="12"/>
      <c r="S23" s="12"/>
      <c r="T23"/>
    </row>
    <row r="24" spans="1:20" ht="15" x14ac:dyDescent="0.25">
      <c r="A24" s="4"/>
      <c r="B24" s="5"/>
      <c r="C24" s="14"/>
      <c r="D24" s="16" t="s">
        <v>23</v>
      </c>
      <c r="E24" s="14"/>
      <c r="F24" s="14"/>
      <c r="G24" s="14"/>
      <c r="H24" s="14"/>
      <c r="I24" s="14"/>
      <c r="J24" s="14"/>
      <c r="K24" s="14"/>
      <c r="L24" s="14"/>
      <c r="N24" s="14"/>
      <c r="T24"/>
    </row>
    <row r="25" spans="1:20" ht="12" customHeight="1" x14ac:dyDescent="0.2">
      <c r="A25" s="4"/>
      <c r="B25" s="5"/>
      <c r="C25" s="14"/>
      <c r="D25" s="231" t="s">
        <v>8</v>
      </c>
      <c r="E25" s="232"/>
      <c r="F25" s="232"/>
      <c r="G25" s="232"/>
      <c r="H25" s="232"/>
      <c r="I25" s="232"/>
      <c r="J25" s="232"/>
      <c r="K25" s="232"/>
      <c r="L25" s="232"/>
      <c r="M25" s="232"/>
      <c r="N25" s="14"/>
      <c r="P25" s="7"/>
      <c r="T25"/>
    </row>
    <row r="26" spans="1:20" ht="12" customHeight="1" x14ac:dyDescent="0.2">
      <c r="A26" s="4"/>
      <c r="B26" s="5"/>
      <c r="C26" s="14"/>
      <c r="D26" s="232"/>
      <c r="E26" s="232"/>
      <c r="F26" s="232"/>
      <c r="G26" s="232"/>
      <c r="H26" s="232"/>
      <c r="I26" s="232"/>
      <c r="J26" s="232"/>
      <c r="K26" s="232"/>
      <c r="L26" s="232"/>
      <c r="M26" s="232"/>
      <c r="N26" s="14"/>
    </row>
    <row r="27" spans="1:20" ht="14.25" customHeight="1" x14ac:dyDescent="0.2">
      <c r="A27" s="4"/>
      <c r="B27" s="5"/>
      <c r="C27" s="14"/>
      <c r="D27" s="17" t="s">
        <v>0</v>
      </c>
      <c r="E27" s="18" t="s">
        <v>146</v>
      </c>
      <c r="F27" s="18"/>
      <c r="G27" s="18"/>
      <c r="H27" s="18"/>
      <c r="I27" s="14"/>
      <c r="J27" s="14"/>
      <c r="K27" s="14"/>
      <c r="L27" s="14"/>
      <c r="N27" s="14"/>
    </row>
    <row r="28" spans="1:20" ht="14.25" customHeight="1" x14ac:dyDescent="0.2">
      <c r="A28" s="4"/>
      <c r="B28" s="5"/>
      <c r="C28" s="14"/>
      <c r="D28" s="17" t="s">
        <v>0</v>
      </c>
      <c r="E28" s="18" t="s">
        <v>22</v>
      </c>
      <c r="F28" s="18"/>
      <c r="G28" s="18"/>
      <c r="H28" s="18"/>
      <c r="I28" s="14"/>
      <c r="J28" s="14"/>
      <c r="K28" s="14"/>
      <c r="L28" s="14"/>
      <c r="N28" s="14"/>
    </row>
    <row r="29" spans="1:20" ht="14.25" customHeight="1" x14ac:dyDescent="0.2">
      <c r="A29" s="4"/>
      <c r="B29" s="5"/>
      <c r="C29" s="14"/>
      <c r="D29" s="17" t="s">
        <v>0</v>
      </c>
      <c r="E29" s="231" t="s">
        <v>135</v>
      </c>
      <c r="F29" s="240"/>
      <c r="G29" s="240"/>
      <c r="H29" s="240"/>
      <c r="I29" s="240"/>
      <c r="J29" s="240"/>
      <c r="K29" s="240"/>
      <c r="L29" s="240"/>
      <c r="M29" s="240"/>
      <c r="N29" s="14"/>
    </row>
    <row r="30" spans="1:20" ht="14.25" customHeight="1" x14ac:dyDescent="0.2">
      <c r="A30" s="4"/>
      <c r="B30" s="5"/>
      <c r="C30" s="14"/>
      <c r="D30" s="17"/>
      <c r="E30" s="240"/>
      <c r="F30" s="240"/>
      <c r="G30" s="240"/>
      <c r="H30" s="240"/>
      <c r="I30" s="240"/>
      <c r="J30" s="240"/>
      <c r="K30" s="240"/>
      <c r="L30" s="240"/>
      <c r="M30" s="240"/>
      <c r="N30" s="14"/>
    </row>
    <row r="31" spans="1:20" ht="12" customHeight="1" x14ac:dyDescent="0.2">
      <c r="A31" s="4"/>
      <c r="B31" s="5"/>
      <c r="C31" s="14"/>
      <c r="D31" s="221"/>
      <c r="E31" s="221"/>
      <c r="F31" s="221"/>
      <c r="G31" s="221"/>
      <c r="H31" s="221"/>
      <c r="I31" s="221"/>
      <c r="J31" s="221"/>
      <c r="K31" s="221"/>
      <c r="L31" s="221"/>
      <c r="M31" s="221"/>
      <c r="N31" s="14"/>
    </row>
    <row r="32" spans="1:20" ht="12" customHeight="1" x14ac:dyDescent="0.2">
      <c r="A32" s="4"/>
      <c r="B32" s="5"/>
      <c r="C32" s="14"/>
      <c r="D32" s="231" t="s">
        <v>24</v>
      </c>
      <c r="E32" s="232"/>
      <c r="F32" s="232"/>
      <c r="G32" s="232"/>
      <c r="H32" s="232"/>
      <c r="I32" s="232"/>
      <c r="J32" s="232"/>
      <c r="K32" s="232"/>
      <c r="L32" s="232"/>
      <c r="M32" s="232"/>
      <c r="N32" s="14"/>
    </row>
    <row r="33" spans="1:14" ht="12" customHeight="1" x14ac:dyDescent="0.2">
      <c r="A33" s="4"/>
      <c r="B33" s="5"/>
      <c r="C33" s="14"/>
      <c r="D33" s="232"/>
      <c r="E33" s="232"/>
      <c r="F33" s="232"/>
      <c r="G33" s="232"/>
      <c r="H33" s="232"/>
      <c r="I33" s="232"/>
      <c r="J33" s="232"/>
      <c r="K33" s="232"/>
      <c r="L33" s="232"/>
      <c r="M33" s="232"/>
      <c r="N33" s="14"/>
    </row>
    <row r="34" spans="1:14" ht="14.25" customHeight="1" x14ac:dyDescent="0.2">
      <c r="A34" s="4"/>
      <c r="B34" s="5"/>
      <c r="C34" s="14"/>
      <c r="D34" s="17" t="s">
        <v>0</v>
      </c>
      <c r="E34" s="18" t="s">
        <v>147</v>
      </c>
      <c r="F34" s="18"/>
      <c r="G34" s="18"/>
      <c r="H34" s="18"/>
      <c r="I34" s="19"/>
      <c r="J34" s="19"/>
      <c r="K34" s="14"/>
      <c r="L34" s="14"/>
      <c r="N34" s="14"/>
    </row>
    <row r="35" spans="1:14" ht="14.25" customHeight="1" x14ac:dyDescent="0.2">
      <c r="A35" s="4"/>
      <c r="B35" s="5"/>
      <c r="C35" s="14"/>
      <c r="D35" s="17" t="s">
        <v>0</v>
      </c>
      <c r="E35" s="18" t="s">
        <v>13</v>
      </c>
      <c r="F35" s="18"/>
      <c r="G35" s="18"/>
      <c r="H35" s="18"/>
      <c r="I35" s="19"/>
      <c r="J35" s="19"/>
      <c r="K35" s="14"/>
      <c r="L35" s="14"/>
      <c r="N35" s="14"/>
    </row>
    <row r="36" spans="1:14" ht="14.25" customHeight="1" x14ac:dyDescent="0.2">
      <c r="A36" s="4"/>
      <c r="B36" s="5"/>
      <c r="C36" s="14"/>
      <c r="D36" s="17" t="s">
        <v>0</v>
      </c>
      <c r="E36" s="231" t="s">
        <v>136</v>
      </c>
      <c r="F36" s="240"/>
      <c r="G36" s="240"/>
      <c r="H36" s="240"/>
      <c r="I36" s="240"/>
      <c r="J36" s="240"/>
      <c r="K36" s="240"/>
      <c r="L36" s="240"/>
      <c r="M36" s="240"/>
      <c r="N36" s="14"/>
    </row>
    <row r="37" spans="1:14" ht="14.25" customHeight="1" x14ac:dyDescent="0.2">
      <c r="A37" s="4"/>
      <c r="B37" s="5"/>
      <c r="C37" s="14"/>
      <c r="D37" s="17"/>
      <c r="E37" s="240"/>
      <c r="F37" s="240"/>
      <c r="G37" s="240"/>
      <c r="H37" s="240"/>
      <c r="I37" s="240"/>
      <c r="J37" s="240"/>
      <c r="K37" s="240"/>
      <c r="L37" s="240"/>
      <c r="M37" s="240"/>
      <c r="N37" s="14"/>
    </row>
    <row r="38" spans="1:14" ht="12" customHeight="1" x14ac:dyDescent="0.2">
      <c r="A38" s="4"/>
      <c r="B38" s="5"/>
      <c r="C38" s="14"/>
      <c r="D38" s="221"/>
      <c r="E38" s="221"/>
      <c r="F38" s="221"/>
      <c r="G38" s="221"/>
      <c r="H38" s="221"/>
      <c r="I38" s="221"/>
      <c r="J38" s="221"/>
      <c r="K38" s="221"/>
      <c r="L38" s="221"/>
      <c r="M38" s="221"/>
      <c r="N38" s="14"/>
    </row>
    <row r="39" spans="1:14" ht="14.25" customHeight="1" x14ac:dyDescent="0.25">
      <c r="A39" s="4"/>
      <c r="B39" s="5"/>
      <c r="C39" s="14"/>
      <c r="D39" s="16" t="s">
        <v>1</v>
      </c>
      <c r="E39" s="14"/>
      <c r="F39" s="14"/>
      <c r="G39" s="14"/>
      <c r="H39" s="14"/>
      <c r="I39" s="14"/>
      <c r="J39" s="14"/>
      <c r="K39" s="14"/>
      <c r="L39" s="14"/>
      <c r="N39" s="14"/>
    </row>
    <row r="40" spans="1:14" ht="12" customHeight="1" x14ac:dyDescent="0.2">
      <c r="A40" s="4"/>
      <c r="B40" s="5"/>
      <c r="C40" s="14"/>
      <c r="D40" s="233" t="s">
        <v>0</v>
      </c>
      <c r="E40" s="231" t="s">
        <v>7</v>
      </c>
      <c r="F40" s="231"/>
      <c r="G40" s="231"/>
      <c r="H40" s="231"/>
      <c r="I40" s="224"/>
      <c r="J40" s="224"/>
      <c r="K40" s="224"/>
      <c r="L40" s="224"/>
      <c r="M40" s="224"/>
      <c r="N40" s="14"/>
    </row>
    <row r="41" spans="1:14" ht="12" customHeight="1" x14ac:dyDescent="0.2">
      <c r="A41" s="4"/>
      <c r="B41" s="5"/>
      <c r="C41" s="14"/>
      <c r="D41" s="233"/>
      <c r="E41" s="224"/>
      <c r="F41" s="224"/>
      <c r="G41" s="224"/>
      <c r="H41" s="224"/>
      <c r="I41" s="224"/>
      <c r="J41" s="224"/>
      <c r="K41" s="224"/>
      <c r="L41" s="224"/>
      <c r="M41" s="224"/>
      <c r="N41" s="14"/>
    </row>
    <row r="42" spans="1:14" ht="12" customHeight="1" x14ac:dyDescent="0.2">
      <c r="A42" s="4"/>
      <c r="B42" s="5"/>
      <c r="C42" s="14"/>
      <c r="D42" s="233" t="s">
        <v>0</v>
      </c>
      <c r="E42" s="231" t="s">
        <v>153</v>
      </c>
      <c r="F42" s="231"/>
      <c r="G42" s="231"/>
      <c r="H42" s="231"/>
      <c r="I42" s="232"/>
      <c r="J42" s="232"/>
      <c r="K42" s="232"/>
      <c r="L42" s="232"/>
      <c r="M42" s="232"/>
      <c r="N42" s="14"/>
    </row>
    <row r="43" spans="1:14" ht="12" customHeight="1" x14ac:dyDescent="0.2">
      <c r="A43" s="4"/>
      <c r="B43" s="5"/>
      <c r="C43" s="14"/>
      <c r="D43" s="233"/>
      <c r="E43" s="232"/>
      <c r="F43" s="232"/>
      <c r="G43" s="232"/>
      <c r="H43" s="232"/>
      <c r="I43" s="232"/>
      <c r="J43" s="232"/>
      <c r="K43" s="232"/>
      <c r="L43" s="232"/>
      <c r="M43" s="232"/>
      <c r="N43" s="14"/>
    </row>
    <row r="44" spans="1:14" ht="12" customHeight="1" x14ac:dyDescent="0.2">
      <c r="A44" s="4"/>
      <c r="B44" s="5"/>
      <c r="C44" s="14"/>
      <c r="D44" s="222"/>
      <c r="E44" s="232"/>
      <c r="F44" s="232"/>
      <c r="G44" s="232"/>
      <c r="H44" s="232"/>
      <c r="I44" s="232"/>
      <c r="J44" s="232"/>
      <c r="K44" s="232"/>
      <c r="L44" s="232"/>
      <c r="M44" s="232"/>
      <c r="N44" s="14"/>
    </row>
    <row r="45" spans="1:14" ht="12" customHeight="1" x14ac:dyDescent="0.2">
      <c r="A45" s="4"/>
      <c r="B45" s="5"/>
      <c r="C45" s="14"/>
      <c r="D45" s="222"/>
      <c r="E45" s="232"/>
      <c r="F45" s="232"/>
      <c r="G45" s="232"/>
      <c r="H45" s="232"/>
      <c r="I45" s="232"/>
      <c r="J45" s="232"/>
      <c r="K45" s="232"/>
      <c r="L45" s="232"/>
      <c r="M45" s="232"/>
      <c r="N45" s="14"/>
    </row>
    <row r="46" spans="1:14" ht="12" customHeight="1" x14ac:dyDescent="0.2">
      <c r="A46" s="4"/>
      <c r="B46" s="5"/>
      <c r="C46" s="14"/>
      <c r="D46" s="222"/>
      <c r="E46" s="224"/>
      <c r="F46" s="224"/>
      <c r="G46" s="224"/>
      <c r="H46" s="224"/>
      <c r="I46" s="224"/>
      <c r="J46" s="224"/>
      <c r="K46" s="224"/>
      <c r="L46" s="224"/>
      <c r="M46" s="224"/>
      <c r="N46" s="14"/>
    </row>
    <row r="47" spans="1:14" ht="12" customHeight="1" x14ac:dyDescent="0.2">
      <c r="A47" s="4"/>
      <c r="B47" s="5"/>
      <c r="C47" s="14"/>
      <c r="D47" s="233" t="s">
        <v>0</v>
      </c>
      <c r="E47" s="231" t="s">
        <v>154</v>
      </c>
      <c r="F47" s="231"/>
      <c r="G47" s="231"/>
      <c r="H47" s="231"/>
      <c r="I47" s="240"/>
      <c r="J47" s="240"/>
      <c r="K47" s="240"/>
      <c r="L47" s="240"/>
      <c r="M47" s="240"/>
      <c r="N47" s="14"/>
    </row>
    <row r="48" spans="1:14" ht="12" customHeight="1" x14ac:dyDescent="0.2">
      <c r="A48" s="4"/>
      <c r="B48" s="5"/>
      <c r="C48" s="14"/>
      <c r="D48" s="233"/>
      <c r="E48" s="240"/>
      <c r="F48" s="240"/>
      <c r="G48" s="240"/>
      <c r="H48" s="240"/>
      <c r="I48" s="240"/>
      <c r="J48" s="240"/>
      <c r="K48" s="240"/>
      <c r="L48" s="240"/>
      <c r="M48" s="240"/>
      <c r="N48" s="14"/>
    </row>
    <row r="49" spans="1:14" ht="12" customHeight="1" x14ac:dyDescent="0.2">
      <c r="A49" s="4"/>
      <c r="B49" s="5"/>
      <c r="C49" s="14"/>
      <c r="D49" s="222"/>
      <c r="E49" s="240"/>
      <c r="F49" s="240"/>
      <c r="G49" s="240"/>
      <c r="H49" s="240"/>
      <c r="I49" s="240"/>
      <c r="J49" s="240"/>
      <c r="K49" s="240"/>
      <c r="L49" s="240"/>
      <c r="M49" s="240"/>
      <c r="N49" s="14"/>
    </row>
    <row r="50" spans="1:14" ht="12" customHeight="1" x14ac:dyDescent="0.2">
      <c r="A50" s="4"/>
      <c r="B50" s="5"/>
      <c r="C50" s="14"/>
      <c r="D50" s="222"/>
      <c r="E50" s="56"/>
      <c r="F50" s="56"/>
      <c r="G50" s="56"/>
      <c r="H50" s="56"/>
      <c r="I50" s="56"/>
      <c r="J50" s="56"/>
      <c r="K50" s="56"/>
      <c r="L50" s="56"/>
      <c r="M50" s="56"/>
      <c r="N50" s="14"/>
    </row>
    <row r="51" spans="1:14" ht="12" customHeight="1" x14ac:dyDescent="0.2">
      <c r="A51" s="4"/>
      <c r="B51" s="5"/>
      <c r="C51" s="14"/>
      <c r="D51" s="237" t="s">
        <v>130</v>
      </c>
      <c r="E51" s="238"/>
      <c r="F51" s="238"/>
      <c r="G51" s="238"/>
      <c r="H51" s="238"/>
      <c r="I51" s="238"/>
      <c r="J51" s="238"/>
      <c r="K51" s="238"/>
      <c r="L51" s="238"/>
      <c r="M51" s="238"/>
      <c r="N51" s="14"/>
    </row>
    <row r="52" spans="1:14" ht="12" customHeight="1" x14ac:dyDescent="0.2">
      <c r="A52" s="4"/>
      <c r="B52" s="5"/>
      <c r="C52" s="14"/>
      <c r="D52" s="238"/>
      <c r="E52" s="238"/>
      <c r="F52" s="238"/>
      <c r="G52" s="238"/>
      <c r="H52" s="238"/>
      <c r="I52" s="238"/>
      <c r="J52" s="238"/>
      <c r="K52" s="238"/>
      <c r="L52" s="238"/>
      <c r="M52" s="238"/>
      <c r="N52" s="14"/>
    </row>
    <row r="53" spans="1:14" ht="12" customHeight="1" x14ac:dyDescent="0.2">
      <c r="A53" s="4"/>
      <c r="B53" s="5"/>
      <c r="C53" s="14"/>
      <c r="D53" s="238"/>
      <c r="E53" s="238"/>
      <c r="F53" s="238"/>
      <c r="G53" s="238"/>
      <c r="H53" s="238"/>
      <c r="I53" s="238"/>
      <c r="J53" s="238"/>
      <c r="K53" s="238"/>
      <c r="L53" s="238"/>
      <c r="M53" s="238"/>
      <c r="N53" s="14"/>
    </row>
    <row r="54" spans="1:14" ht="12" customHeight="1" x14ac:dyDescent="0.2">
      <c r="A54" s="4"/>
      <c r="B54" s="5"/>
      <c r="C54" s="14"/>
      <c r="D54" s="238"/>
      <c r="E54" s="238"/>
      <c r="F54" s="238"/>
      <c r="G54" s="238"/>
      <c r="H54" s="238"/>
      <c r="I54" s="238"/>
      <c r="J54" s="238"/>
      <c r="K54" s="238"/>
      <c r="L54" s="238"/>
      <c r="M54" s="238"/>
      <c r="N54" s="14"/>
    </row>
    <row r="55" spans="1:14" x14ac:dyDescent="0.2">
      <c r="A55" s="4"/>
      <c r="B55" s="5"/>
      <c r="C55" s="14"/>
      <c r="D55" s="14"/>
      <c r="E55" s="14"/>
      <c r="F55" s="14"/>
      <c r="G55" s="14"/>
      <c r="H55" s="14"/>
      <c r="I55" s="14"/>
      <c r="J55" s="14"/>
      <c r="K55" s="14"/>
      <c r="L55" s="14"/>
      <c r="N55" s="14"/>
    </row>
    <row r="56" spans="1:14" x14ac:dyDescent="0.2">
      <c r="A56" s="4"/>
      <c r="B56" s="5"/>
      <c r="C56" s="14"/>
      <c r="D56" s="56"/>
      <c r="E56" s="56"/>
      <c r="F56" s="56"/>
      <c r="G56" s="56"/>
      <c r="H56" s="56"/>
      <c r="I56" s="56"/>
      <c r="J56" s="56"/>
      <c r="K56" s="56"/>
      <c r="L56" s="56"/>
      <c r="M56" s="56"/>
      <c r="N56" s="14"/>
    </row>
    <row r="57" spans="1:14" x14ac:dyDescent="0.2">
      <c r="A57" s="4"/>
      <c r="B57" s="5"/>
      <c r="C57" s="14"/>
      <c r="D57" s="14"/>
      <c r="E57" s="14"/>
      <c r="F57" s="14"/>
      <c r="G57" s="14"/>
      <c r="H57" s="14"/>
      <c r="I57" s="14"/>
      <c r="J57" s="14"/>
      <c r="K57" s="14"/>
      <c r="L57" s="14"/>
      <c r="N57" s="14"/>
    </row>
    <row r="58" spans="1:14" x14ac:dyDescent="0.2">
      <c r="A58" s="4"/>
      <c r="B58" s="5"/>
      <c r="C58" s="14"/>
      <c r="D58" s="14"/>
      <c r="E58" s="14"/>
      <c r="F58" s="14"/>
      <c r="G58" s="14"/>
      <c r="H58" s="14"/>
      <c r="I58" s="14"/>
      <c r="J58" s="14"/>
      <c r="K58" s="14"/>
      <c r="L58" s="14"/>
      <c r="N58" s="14"/>
    </row>
    <row r="59" spans="1:14" x14ac:dyDescent="0.2">
      <c r="A59" s="4"/>
      <c r="B59" s="5"/>
      <c r="C59" s="14"/>
      <c r="D59" s="14"/>
      <c r="E59" s="14"/>
      <c r="F59" s="14"/>
      <c r="G59" s="14"/>
      <c r="H59" s="14"/>
      <c r="I59" s="14"/>
      <c r="J59" s="14"/>
      <c r="K59" s="14"/>
      <c r="L59" s="14"/>
      <c r="N59" s="14"/>
    </row>
  </sheetData>
  <sheetProtection password="C327" sheet="1" objects="1" scenarios="1" selectLockedCells="1" selectUnlockedCells="1"/>
  <mergeCells count="16">
    <mergeCell ref="D51:M54"/>
    <mergeCell ref="E36:M37"/>
    <mergeCell ref="E42:M46"/>
    <mergeCell ref="E40:M41"/>
    <mergeCell ref="D40:D41"/>
    <mergeCell ref="D47:D48"/>
    <mergeCell ref="E47:M49"/>
    <mergeCell ref="D21:M22"/>
    <mergeCell ref="D42:D43"/>
    <mergeCell ref="D2:M2"/>
    <mergeCell ref="D4:M9"/>
    <mergeCell ref="D10:M16"/>
    <mergeCell ref="D17:M20"/>
    <mergeCell ref="D32:M33"/>
    <mergeCell ref="D25:M26"/>
    <mergeCell ref="E29:M30"/>
  </mergeCells>
  <phoneticPr fontId="0" type="noConversion"/>
  <pageMargins left="0.70866141732283472" right="0.70866141732283472" top="0.74803149606299213" bottom="0.74803149606299213" header="0.31496062992125984" footer="0.31496062992125984"/>
  <pageSetup paperSize="9" scale="84" orientation="portrait" r:id="rId1"/>
  <headerFooter>
    <oddHeader xml:space="preserve">&amp;C </oddHeader>
    <oddFooter>&amp;A</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pageSetUpPr fitToPage="1"/>
  </sheetPr>
  <dimension ref="A1:N55"/>
  <sheetViews>
    <sheetView showRuler="0" zoomScale="75" zoomScaleNormal="75" zoomScaleSheetLayoutView="75" zoomScalePageLayoutView="75" workbookViewId="0">
      <selection activeCell="F18" sqref="F18"/>
    </sheetView>
  </sheetViews>
  <sheetFormatPr defaultColWidth="0" defaultRowHeight="15" zeroHeight="1" x14ac:dyDescent="0.25"/>
  <cols>
    <col min="1" max="1" width="6.625" style="4" customWidth="1"/>
    <col min="2" max="2" width="1.625" style="5" customWidth="1"/>
    <col min="3" max="3" width="4.625" style="27" customWidth="1"/>
    <col min="4" max="5" width="13.625" style="66" customWidth="1"/>
    <col min="6" max="8" width="10.625" style="66" customWidth="1"/>
    <col min="9" max="9" width="8.625" style="66" customWidth="1"/>
    <col min="10" max="10" width="2.625" style="66" customWidth="1"/>
    <col min="11" max="12" width="13.625" style="66" customWidth="1"/>
    <col min="13" max="13" width="8.625" style="66" customWidth="1"/>
    <col min="14" max="14" width="6.625" style="34" customWidth="1"/>
    <col min="15" max="16384" width="6.625" style="66" hidden="1"/>
  </cols>
  <sheetData>
    <row r="1" spans="3:14" ht="23.25" x14ac:dyDescent="0.35">
      <c r="C1" s="13"/>
      <c r="D1" s="265" t="s">
        <v>132</v>
      </c>
      <c r="E1" s="266"/>
      <c r="F1" s="266"/>
      <c r="G1" s="266"/>
      <c r="H1" s="266"/>
      <c r="I1" s="266"/>
      <c r="J1" s="266"/>
      <c r="K1" s="266"/>
      <c r="L1" s="266"/>
      <c r="M1" s="266"/>
    </row>
    <row r="2" spans="3:14" ht="14.25" x14ac:dyDescent="0.2">
      <c r="C2" s="14"/>
      <c r="D2" s="179"/>
      <c r="E2" s="34"/>
      <c r="F2" s="34"/>
      <c r="G2" s="34"/>
      <c r="H2" s="34"/>
      <c r="I2" s="34"/>
      <c r="J2" s="34"/>
      <c r="K2" s="34"/>
      <c r="L2" s="34"/>
      <c r="M2" s="34"/>
    </row>
    <row r="3" spans="3:14" ht="20.100000000000001" customHeight="1" x14ac:dyDescent="0.25">
      <c r="C3" s="14"/>
      <c r="D3" s="70" t="s">
        <v>15</v>
      </c>
      <c r="E3" s="267"/>
      <c r="F3" s="269"/>
      <c r="G3" s="269"/>
      <c r="H3" s="269"/>
      <c r="I3" s="269"/>
      <c r="J3" s="269"/>
      <c r="K3" s="269"/>
      <c r="L3" s="269"/>
      <c r="M3" s="270"/>
      <c r="N3" s="54"/>
    </row>
    <row r="4" spans="3:14" ht="20.100000000000001" customHeight="1" x14ac:dyDescent="0.25">
      <c r="C4" s="14"/>
      <c r="D4" s="74" t="s">
        <v>16</v>
      </c>
      <c r="E4" s="267"/>
      <c r="F4" s="268"/>
      <c r="G4" s="55" t="s">
        <v>17</v>
      </c>
      <c r="H4" s="178"/>
      <c r="I4" s="271" t="s">
        <v>18</v>
      </c>
      <c r="J4" s="272"/>
      <c r="K4" s="267"/>
      <c r="L4" s="269"/>
      <c r="M4" s="270"/>
      <c r="N4" s="54"/>
    </row>
    <row r="5" spans="3:14" ht="20.100000000000001" customHeight="1" x14ac:dyDescent="0.25">
      <c r="C5" s="14"/>
      <c r="D5" s="279" t="s">
        <v>129</v>
      </c>
      <c r="E5" s="277"/>
      <c r="F5" s="278"/>
      <c r="G5" s="276" t="str">
        <f>Kod!AA4</f>
        <v>Ektörne 2.3</v>
      </c>
      <c r="H5" s="277"/>
      <c r="I5" s="277"/>
      <c r="J5" s="277"/>
      <c r="K5" s="277"/>
      <c r="L5" s="277"/>
      <c r="M5" s="278"/>
    </row>
    <row r="6" spans="3:14" ht="15" customHeight="1" x14ac:dyDescent="0.2">
      <c r="C6" s="14"/>
      <c r="D6" s="34"/>
      <c r="F6" s="34"/>
      <c r="G6" s="34"/>
      <c r="H6" s="34"/>
      <c r="I6" s="34"/>
      <c r="J6" s="34"/>
      <c r="K6" s="34"/>
      <c r="L6" s="34"/>
      <c r="M6" s="34"/>
    </row>
    <row r="7" spans="3:14" ht="15" customHeight="1" x14ac:dyDescent="0.25">
      <c r="C7" s="14"/>
      <c r="D7" s="34" t="s">
        <v>31</v>
      </c>
      <c r="E7" s="34"/>
      <c r="F7" s="34"/>
      <c r="G7" s="34"/>
      <c r="H7" s="34"/>
      <c r="I7" s="34"/>
      <c r="J7" s="34"/>
      <c r="K7" s="34"/>
      <c r="L7" s="34"/>
      <c r="M7" s="34"/>
    </row>
    <row r="8" spans="3:14" ht="15" customHeight="1" x14ac:dyDescent="0.2">
      <c r="C8" s="14"/>
      <c r="D8" s="273" t="s">
        <v>121</v>
      </c>
      <c r="E8" s="224"/>
      <c r="F8" s="224"/>
      <c r="G8" s="224"/>
      <c r="H8" s="224"/>
      <c r="I8" s="224"/>
      <c r="J8" s="224"/>
      <c r="K8" s="224"/>
      <c r="L8" s="224"/>
      <c r="M8" s="224"/>
    </row>
    <row r="9" spans="3:14" ht="15" customHeight="1" x14ac:dyDescent="0.2">
      <c r="C9" s="14"/>
      <c r="D9" s="34" t="s">
        <v>32</v>
      </c>
      <c r="E9" s="14"/>
      <c r="F9" s="14"/>
      <c r="G9" s="14"/>
      <c r="H9" s="14"/>
      <c r="I9" s="14"/>
      <c r="J9" s="14"/>
      <c r="K9" s="14"/>
      <c r="L9" s="34"/>
      <c r="M9" s="34"/>
      <c r="N9" s="14"/>
    </row>
    <row r="10" spans="3:14" ht="15" customHeight="1" x14ac:dyDescent="0.2">
      <c r="C10" s="14"/>
      <c r="E10" s="34"/>
      <c r="F10" s="34"/>
      <c r="G10" s="34"/>
      <c r="H10" s="34"/>
      <c r="I10" s="34"/>
      <c r="J10" s="34"/>
      <c r="K10" s="34"/>
      <c r="L10" s="34"/>
      <c r="M10" s="34"/>
    </row>
    <row r="11" spans="3:14" ht="15" customHeight="1" thickBot="1" x14ac:dyDescent="0.25">
      <c r="C11" s="14"/>
      <c r="D11" s="43" t="s">
        <v>10</v>
      </c>
      <c r="E11" s="34"/>
      <c r="F11" s="44"/>
      <c r="G11" s="44"/>
      <c r="H11" s="45"/>
      <c r="I11" s="45"/>
      <c r="J11" s="45"/>
      <c r="K11" s="177" t="s">
        <v>10</v>
      </c>
      <c r="L11" s="34"/>
      <c r="M11" s="46"/>
    </row>
    <row r="12" spans="3:14" ht="15" customHeight="1" x14ac:dyDescent="0.2">
      <c r="C12" s="14"/>
      <c r="D12" s="258" t="s">
        <v>2</v>
      </c>
      <c r="E12" s="259"/>
      <c r="F12" s="49"/>
      <c r="G12" s="36" t="str">
        <f ca="1">IF(F12="","INDATA SAKNAS",IF(OR(F12&lt;2011,F12&gt;YEAR(NOW())),"ORIMLIGT VÄRDE",""))</f>
        <v>INDATA SAKNAS</v>
      </c>
      <c r="H12" s="34"/>
      <c r="I12" s="34"/>
      <c r="J12" s="34"/>
      <c r="K12" s="258" t="s">
        <v>2</v>
      </c>
      <c r="L12" s="259"/>
      <c r="M12" s="28" t="str">
        <f>IF('3 Förutsättningar'!F12&gt;0,Kod!AB8,"")</f>
        <v/>
      </c>
    </row>
    <row r="13" spans="3:14" ht="15" customHeight="1" x14ac:dyDescent="0.2">
      <c r="C13" s="14"/>
      <c r="D13" s="256" t="s">
        <v>33</v>
      </c>
      <c r="E13" s="257"/>
      <c r="F13" s="50"/>
      <c r="G13" s="36" t="str">
        <f>IF(F13="","INDATA SAKNAS",IF(OR(F13&lt;=1000,F13&gt;=10000000),"ORIMLIGT VÄRDE",""))</f>
        <v>INDATA SAKNAS</v>
      </c>
      <c r="H13" s="34"/>
      <c r="I13" s="34"/>
      <c r="J13" s="34"/>
      <c r="K13" s="274" t="s">
        <v>33</v>
      </c>
      <c r="L13" s="275"/>
      <c r="M13" s="40" t="str">
        <f>IF('3 Förutsättningar'!F13&gt;0,Kod!AB9,"")</f>
        <v/>
      </c>
    </row>
    <row r="14" spans="3:14" ht="14.25" x14ac:dyDescent="0.2">
      <c r="C14" s="14"/>
      <c r="D14" s="256" t="s">
        <v>117</v>
      </c>
      <c r="E14" s="257"/>
      <c r="F14" s="50"/>
      <c r="G14" s="36" t="str">
        <f>IF(F14="","INDATA SAKNAS",IF(AND(F14&lt;&gt;8,F14&lt;&gt;10),"ORIMLIGT VÄRDE",""))</f>
        <v>INDATA SAKNAS</v>
      </c>
      <c r="H14" s="34"/>
      <c r="I14" s="34"/>
      <c r="J14" s="34"/>
      <c r="K14" s="256" t="s">
        <v>117</v>
      </c>
      <c r="L14" s="257"/>
      <c r="M14" s="40" t="str">
        <f>IF(F14&lt;&gt;"",IF(Kod!AB10&gt;6,Kod!AB10-6,Kod!AB10+6),"")</f>
        <v/>
      </c>
    </row>
    <row r="15" spans="3:14" thickBot="1" x14ac:dyDescent="0.25">
      <c r="C15" s="14"/>
      <c r="D15" s="260" t="s">
        <v>116</v>
      </c>
      <c r="E15" s="261"/>
      <c r="F15" s="52"/>
      <c r="G15" s="36" t="str">
        <f>IF(F15="","INDATA SAKNAS",IF(AND(F15&lt;&gt;1,F15&lt;&gt;2),"ORIMLIGT VÄRDE",""))</f>
        <v>INDATA SAKNAS</v>
      </c>
      <c r="H15" s="34"/>
      <c r="I15" s="34"/>
      <c r="J15" s="34"/>
      <c r="K15" s="260" t="s">
        <v>116</v>
      </c>
      <c r="L15" s="261"/>
      <c r="M15" s="160" t="str">
        <f>IF(F15&lt;&gt;"",IF(Kod!AB11&gt;6,Kod!AB11-6,Kod!AB11+6),"")</f>
        <v/>
      </c>
    </row>
    <row r="16" spans="3:14" ht="14.25" x14ac:dyDescent="0.2">
      <c r="C16" s="14"/>
      <c r="D16" s="172"/>
      <c r="E16" s="180"/>
      <c r="F16" s="65"/>
      <c r="G16" s="36"/>
      <c r="H16" s="34"/>
      <c r="I16" s="34"/>
      <c r="J16" s="34"/>
      <c r="K16" s="172"/>
      <c r="L16" s="180"/>
      <c r="M16" s="58"/>
    </row>
    <row r="17" spans="3:13" ht="15" customHeight="1" thickBot="1" x14ac:dyDescent="0.25">
      <c r="C17" s="14"/>
      <c r="D17" s="264" t="s">
        <v>4</v>
      </c>
      <c r="E17" s="251"/>
      <c r="F17" s="20" t="s">
        <v>30</v>
      </c>
      <c r="G17" s="36"/>
      <c r="H17" s="34"/>
      <c r="I17" s="34"/>
      <c r="J17" s="34"/>
      <c r="K17" s="177" t="s">
        <v>4</v>
      </c>
      <c r="L17" s="34"/>
      <c r="M17" s="20" t="s">
        <v>30</v>
      </c>
    </row>
    <row r="18" spans="3:13" ht="15" customHeight="1" x14ac:dyDescent="0.2">
      <c r="C18" s="14"/>
      <c r="D18" s="258" t="s">
        <v>137</v>
      </c>
      <c r="E18" s="259"/>
      <c r="F18" s="132"/>
      <c r="G18" s="36" t="str">
        <f>IF(F18="","INDATA SAKNAS",IF(OR(F18&lt;10,F18&gt;=50000),"ORIMLIGT VÄRDE",""))</f>
        <v>INDATA SAKNAS</v>
      </c>
      <c r="H18" s="34"/>
      <c r="I18" s="34"/>
      <c r="J18" s="34"/>
      <c r="K18" s="258" t="s">
        <v>137</v>
      </c>
      <c r="L18" s="259"/>
      <c r="M18" s="164" t="str">
        <f>IF('3 Förutsättningar'!F18&gt;0,Kod!AB13,"")</f>
        <v/>
      </c>
    </row>
    <row r="19" spans="3:13" ht="15" customHeight="1" x14ac:dyDescent="0.2">
      <c r="C19" s="14"/>
      <c r="D19" s="241" t="str">
        <f>IF(F19="","","Antal individer per 1000 ha")</f>
        <v/>
      </c>
      <c r="E19" s="242"/>
      <c r="F19" s="133" t="str">
        <f>IF(AND(G13="",G18=""),F18/F13*1000,"")</f>
        <v/>
      </c>
      <c r="G19" s="36"/>
      <c r="H19" s="34"/>
      <c r="I19" s="34"/>
      <c r="J19" s="34"/>
      <c r="K19" s="176" t="str">
        <f>IF('3 Förutsättningar'!D19&gt;0,D19,"")</f>
        <v/>
      </c>
      <c r="L19" s="65"/>
      <c r="M19" s="166" t="str">
        <f>IF('3 Förutsättningar'!F19&gt;0,F19,"")</f>
        <v/>
      </c>
    </row>
    <row r="20" spans="3:13" ht="14.25" x14ac:dyDescent="0.2">
      <c r="C20" s="14"/>
      <c r="D20" s="256" t="s">
        <v>141</v>
      </c>
      <c r="E20" s="256"/>
      <c r="F20" s="142"/>
      <c r="G20" s="36" t="str">
        <f>IF(F20="","INDATA SAKNAS",IF(OR(F20&lt;0.01,F20&gt;=0.99),"ORIMLIGT VÄRDE",""))</f>
        <v>INDATA SAKNAS</v>
      </c>
      <c r="H20" s="34"/>
      <c r="I20" s="34"/>
      <c r="J20" s="34"/>
      <c r="K20" s="256" t="s">
        <v>141</v>
      </c>
      <c r="L20" s="257"/>
      <c r="M20" s="128" t="str">
        <f>IF('3 Förutsättningar'!F20&gt;0,Kod!AB14,"")</f>
        <v/>
      </c>
    </row>
    <row r="21" spans="3:13" thickBot="1" x14ac:dyDescent="0.25">
      <c r="C21" s="14"/>
      <c r="D21" s="260" t="s">
        <v>142</v>
      </c>
      <c r="E21" s="261"/>
      <c r="F21" s="143"/>
      <c r="G21" s="36" t="str">
        <f>IF(F21="","INDATA SAKNAS",IF(OR(F21&lt;0.01,F21&gt;=0.99),"ORIMLIGT VÄRDE",""))</f>
        <v>INDATA SAKNAS</v>
      </c>
      <c r="H21" s="34"/>
      <c r="I21" s="34"/>
      <c r="J21" s="34"/>
      <c r="K21" s="260" t="s">
        <v>142</v>
      </c>
      <c r="L21" s="261"/>
      <c r="M21" s="155" t="str">
        <f>IF('3 Förutsättningar'!F21&gt;0,Kod!AB15,"")</f>
        <v/>
      </c>
    </row>
    <row r="22" spans="3:13" ht="14.25" x14ac:dyDescent="0.2">
      <c r="C22" s="14"/>
      <c r="D22" s="34"/>
      <c r="E22" s="34"/>
      <c r="F22" s="34"/>
      <c r="G22" s="34"/>
      <c r="H22" s="34"/>
      <c r="I22" s="34"/>
      <c r="J22" s="34"/>
      <c r="K22" s="34"/>
      <c r="L22" s="34"/>
      <c r="M22" s="34"/>
    </row>
    <row r="23" spans="3:13" ht="15" customHeight="1" thickBot="1" x14ac:dyDescent="0.25">
      <c r="C23" s="14"/>
      <c r="D23" s="177" t="s">
        <v>28</v>
      </c>
      <c r="E23" s="48"/>
      <c r="F23" s="21" t="s">
        <v>29</v>
      </c>
      <c r="G23" s="36"/>
      <c r="H23" s="34"/>
      <c r="I23" s="34"/>
      <c r="J23" s="34"/>
      <c r="K23" s="177" t="s">
        <v>28</v>
      </c>
      <c r="L23" s="48"/>
      <c r="M23" s="21" t="s">
        <v>29</v>
      </c>
    </row>
    <row r="24" spans="3:13" ht="15" customHeight="1" x14ac:dyDescent="0.2">
      <c r="C24" s="14"/>
      <c r="D24" s="262" t="s">
        <v>139</v>
      </c>
      <c r="E24" s="263"/>
      <c r="F24" s="126"/>
      <c r="G24" s="36" t="str">
        <f>IF(F24="","INDATA SAKNAS",IF(OR(F24&lt;0,F24&gt;=25000),"ORIMLIGT VÄRDE",""))</f>
        <v>INDATA SAKNAS</v>
      </c>
      <c r="H24" s="34"/>
      <c r="I24" s="34"/>
      <c r="J24" s="34"/>
      <c r="K24" s="174" t="s">
        <v>139</v>
      </c>
      <c r="L24" s="181"/>
      <c r="M24" s="28" t="str">
        <f>IF('3 Förutsättningar'!F24&gt;0,Kod!AB20,"")</f>
        <v/>
      </c>
    </row>
    <row r="25" spans="3:13" ht="15" customHeight="1" x14ac:dyDescent="0.2">
      <c r="C25" s="14"/>
      <c r="D25" s="262" t="s">
        <v>114</v>
      </c>
      <c r="E25" s="263"/>
      <c r="F25" s="132"/>
      <c r="G25" s="36" t="str">
        <f>IF(F25="","INDATA SAKNAS",IF(OR(F25&lt;0,F25&gt;=25000),"ORIMLIGT VÄRDE",""))</f>
        <v>INDATA SAKNAS</v>
      </c>
      <c r="H25" s="34"/>
      <c r="I25" s="34"/>
      <c r="J25" s="34"/>
      <c r="K25" s="262" t="s">
        <v>114</v>
      </c>
      <c r="L25" s="263"/>
      <c r="M25" s="141" t="str">
        <f>IF('3 Förutsättningar'!F25&gt;0,Kod!AB21,"")</f>
        <v/>
      </c>
    </row>
    <row r="26" spans="3:13" ht="15" customHeight="1" x14ac:dyDescent="0.2">
      <c r="C26" s="14"/>
      <c r="D26" s="256" t="s">
        <v>115</v>
      </c>
      <c r="E26" s="257"/>
      <c r="F26" s="51"/>
      <c r="G26" s="36" t="str">
        <f>IF(F26="","INDATA SAKNAS",IF(OR(F26&lt;0,F26&gt;=25000),"ORIMLIGT VÄRDE",""))</f>
        <v>INDATA SAKNAS</v>
      </c>
      <c r="H26" s="34"/>
      <c r="I26" s="34"/>
      <c r="J26" s="34"/>
      <c r="K26" s="256" t="s">
        <v>115</v>
      </c>
      <c r="L26" s="257"/>
      <c r="M26" s="29" t="str">
        <f>IF('3 Förutsättningar'!F26&gt;0,Kod!AB22,"")</f>
        <v/>
      </c>
    </row>
    <row r="27" spans="3:13" ht="15" customHeight="1" thickBot="1" x14ac:dyDescent="0.25">
      <c r="C27" s="14"/>
      <c r="D27" s="260" t="s">
        <v>3</v>
      </c>
      <c r="E27" s="261"/>
      <c r="F27" s="52"/>
      <c r="G27" s="36" t="str">
        <f>IF(F27="","INDATA SAKNAS",IF(OR(F27&lt;0,F27&gt;=25000),"ORIMLIGT VÄRDE",""))</f>
        <v>INDATA SAKNAS</v>
      </c>
      <c r="H27" s="34"/>
      <c r="I27" s="34"/>
      <c r="J27" s="34"/>
      <c r="K27" s="260" t="s">
        <v>3</v>
      </c>
      <c r="L27" s="261"/>
      <c r="M27" s="30" t="str">
        <f>IF('3 Förutsättningar'!F27&gt;0,Kod!AB23,"")</f>
        <v/>
      </c>
    </row>
    <row r="28" spans="3:13" ht="15" customHeight="1" x14ac:dyDescent="0.2">
      <c r="C28" s="14"/>
      <c r="D28" s="34"/>
      <c r="E28" s="34"/>
      <c r="F28" s="44"/>
      <c r="G28" s="47"/>
      <c r="H28" s="34"/>
      <c r="I28" s="34"/>
      <c r="J28" s="34"/>
      <c r="K28" s="254"/>
      <c r="L28" s="255"/>
      <c r="M28" s="34"/>
    </row>
    <row r="29" spans="3:13" ht="24.75" customHeight="1" thickBot="1" x14ac:dyDescent="0.25">
      <c r="C29" s="14"/>
      <c r="D29" s="250" t="s">
        <v>140</v>
      </c>
      <c r="E29" s="251"/>
      <c r="F29" s="69" t="s">
        <v>26</v>
      </c>
      <c r="G29" s="47"/>
      <c r="H29" s="34"/>
      <c r="I29" s="34"/>
      <c r="J29" s="34"/>
      <c r="K29" s="250" t="s">
        <v>140</v>
      </c>
      <c r="L29" s="251"/>
      <c r="M29" s="31" t="s">
        <v>27</v>
      </c>
    </row>
    <row r="30" spans="3:13" ht="14.25" x14ac:dyDescent="0.2">
      <c r="C30" s="14"/>
      <c r="D30" s="258" t="s">
        <v>137</v>
      </c>
      <c r="E30" s="259"/>
      <c r="F30" s="126"/>
      <c r="G30" s="36" t="str">
        <f>IF(F30="","INDATA SAKNAS",IF(OR(F30&lt;10,F30&gt;=1000),"ORIMLIGT VÄRDE",""))</f>
        <v>INDATA SAKNAS</v>
      </c>
      <c r="H30" s="34"/>
      <c r="I30" s="34"/>
      <c r="J30" s="34"/>
      <c r="K30" s="258" t="s">
        <v>137</v>
      </c>
      <c r="L30" s="259"/>
      <c r="M30" s="28" t="str">
        <f>IF('3 Förutsättningar'!F30&gt;0,Kod!AB17,"")</f>
        <v/>
      </c>
    </row>
    <row r="31" spans="3:13" thickBot="1" x14ac:dyDescent="0.25">
      <c r="C31" s="14"/>
      <c r="D31" s="243" t="str">
        <f>IF(F31="","","Antal individer per 1000 ha")</f>
        <v/>
      </c>
      <c r="E31" s="244"/>
      <c r="F31" s="131" t="str">
        <f>IF(AND(G13="",G30=""),F30/F13*1000,"")</f>
        <v/>
      </c>
      <c r="G31" s="36"/>
      <c r="H31" s="34"/>
      <c r="I31" s="34"/>
      <c r="J31" s="34"/>
      <c r="K31" s="175" t="str">
        <f>IF('3 Förutsättningar'!D31&gt;0,D31,"")</f>
        <v/>
      </c>
      <c r="L31" s="182"/>
      <c r="M31" s="165" t="str">
        <f>IF('3 Förutsättningar'!F31&gt;0,F31,"")</f>
        <v/>
      </c>
    </row>
    <row r="32" spans="3:13" ht="14.25" x14ac:dyDescent="0.2">
      <c r="C32" s="14"/>
      <c r="D32" s="172"/>
      <c r="E32" s="60"/>
      <c r="F32" s="64"/>
      <c r="G32" s="34"/>
      <c r="H32" s="34"/>
      <c r="I32" s="34"/>
      <c r="J32" s="34"/>
      <c r="K32" s="172"/>
      <c r="L32" s="60"/>
      <c r="M32" s="58"/>
    </row>
    <row r="33" spans="3:14" thickBot="1" x14ac:dyDescent="0.25">
      <c r="C33" s="14"/>
      <c r="D33" s="250" t="s">
        <v>144</v>
      </c>
      <c r="E33" s="251"/>
      <c r="F33" s="21" t="s">
        <v>120</v>
      </c>
      <c r="G33" s="34"/>
      <c r="H33" s="34"/>
      <c r="I33" s="34"/>
      <c r="J33" s="34"/>
      <c r="K33" s="171" t="s">
        <v>144</v>
      </c>
      <c r="L33" s="48"/>
      <c r="M33" s="31" t="s">
        <v>27</v>
      </c>
    </row>
    <row r="34" spans="3:14" ht="15" customHeight="1" x14ac:dyDescent="0.2">
      <c r="C34" s="14"/>
      <c r="D34" s="256" t="s">
        <v>141</v>
      </c>
      <c r="E34" s="257"/>
      <c r="F34" s="35"/>
      <c r="G34" s="36" t="str">
        <f>IF(OR(AND(F34&lt;&gt;"",F34&lt;=0.1),F34&gt;=0.9),"ORIMLIGT VÄRDE",IF(AND(SUM(F34:F36)&gt;0,F34=""),"INDATA SAKNAS",""))</f>
        <v/>
      </c>
      <c r="H34" s="34"/>
      <c r="I34" s="36" t="str">
        <f>IF(OR(AND(H34&lt;&gt;"",H34&lt;=0.05),H34&gt;=0.8),"ORIMLIGT VÄRDE",IF(AND(SUM(H34:H36)&gt;0,H34=""),"INDATA SAKNAS",""))</f>
        <v/>
      </c>
      <c r="J34" s="36"/>
      <c r="K34" s="256" t="s">
        <v>141</v>
      </c>
      <c r="L34" s="257"/>
      <c r="M34" s="156" t="str">
        <f>IF(Kod!$AA$1="Ok",Kod!AB25,"")</f>
        <v/>
      </c>
    </row>
    <row r="35" spans="3:14" ht="15" customHeight="1" x14ac:dyDescent="0.2">
      <c r="C35" s="14"/>
      <c r="D35" s="256" t="s">
        <v>143</v>
      </c>
      <c r="E35" s="257"/>
      <c r="F35" s="127"/>
      <c r="G35" s="36" t="str">
        <f>IF(OR(AND(F35&lt;&gt;"",F35&lt;=0.05),F35&gt;=0.95),"ORIMLIGT VÄRDE",IF(AND(SUM(F34:F36)&gt;0,F35=""),"INDATA SAKNAS",""))</f>
        <v/>
      </c>
      <c r="H35" s="34"/>
      <c r="I35" s="36"/>
      <c r="J35" s="36"/>
      <c r="K35" s="256" t="s">
        <v>143</v>
      </c>
      <c r="L35" s="257"/>
      <c r="M35" s="157" t="str">
        <f>IF(Kod!$AA$1="Ok",Kod!AB26,"")</f>
        <v/>
      </c>
    </row>
    <row r="36" spans="3:14" thickBot="1" x14ac:dyDescent="0.25">
      <c r="C36" s="14"/>
      <c r="D36" s="262" t="s">
        <v>145</v>
      </c>
      <c r="E36" s="263"/>
      <c r="F36" s="67"/>
      <c r="G36" s="36" t="str">
        <f>IF(OR(AND(F36&lt;&gt;"",F36&lt;=0.1),F36&gt;=1),"ORIMLIGT VÄRDE",IF(AND(SUM(F34:F36)&gt;0,F36=""),"INDATA SAKNAS",""))</f>
        <v/>
      </c>
      <c r="H36" s="34"/>
      <c r="I36" s="36" t="str">
        <f>IF(OR(AND(H36&lt;&gt;"",H36&lt;=0.1),H36&gt;=1.5),"ORIMLIGT VÄRDE",IF(AND(SUM(H34:H36)&gt;0,H36=""),"INDATA SAKNAS",""))</f>
        <v/>
      </c>
      <c r="J36" s="36"/>
      <c r="K36" s="260" t="s">
        <v>145</v>
      </c>
      <c r="L36" s="261"/>
      <c r="M36" s="68" t="str">
        <f>IF(Kod!$AA$1="Ok",Kod!AB28,"")</f>
        <v/>
      </c>
    </row>
    <row r="37" spans="3:14" ht="14.25" x14ac:dyDescent="0.2">
      <c r="C37" s="14"/>
      <c r="D37" s="61"/>
      <c r="E37" s="183"/>
      <c r="F37" s="63"/>
      <c r="G37" s="36"/>
      <c r="H37" s="34"/>
      <c r="I37" s="36"/>
      <c r="J37" s="36"/>
      <c r="K37" s="172"/>
      <c r="L37" s="65"/>
      <c r="M37" s="62"/>
    </row>
    <row r="38" spans="3:14" ht="15" customHeight="1" thickBot="1" x14ac:dyDescent="0.25">
      <c r="C38" s="14"/>
      <c r="D38" s="34"/>
      <c r="E38" s="34"/>
      <c r="F38" s="21" t="s">
        <v>11</v>
      </c>
      <c r="G38" s="184"/>
      <c r="H38" s="34"/>
      <c r="I38" s="59" t="s">
        <v>21</v>
      </c>
      <c r="J38" s="34"/>
      <c r="K38" s="48"/>
      <c r="L38" s="48"/>
      <c r="M38" s="31" t="s">
        <v>27</v>
      </c>
    </row>
    <row r="39" spans="3:14" ht="15" customHeight="1" thickBot="1" x14ac:dyDescent="0.25">
      <c r="C39" s="14"/>
      <c r="D39" s="248" t="s">
        <v>118</v>
      </c>
      <c r="E39" s="249"/>
      <c r="F39" s="53"/>
      <c r="G39" s="36" t="str">
        <f>IF(OR(AND(F39&lt;&gt;"",F39&lt;=0.25),F39&gt;=0.75),"ORIMLIGT VÄRDE","")</f>
        <v/>
      </c>
      <c r="H39" s="34"/>
      <c r="I39" s="34"/>
      <c r="J39" s="34"/>
      <c r="K39" s="248" t="s">
        <v>118</v>
      </c>
      <c r="L39" s="249"/>
      <c r="M39" s="158" t="str">
        <f>IF(Kod!$AA$1="Ok",Kod!AB30,"")</f>
        <v/>
      </c>
    </row>
    <row r="40" spans="3:14" ht="15" customHeight="1" x14ac:dyDescent="0.2">
      <c r="C40" s="14"/>
      <c r="D40" s="34"/>
      <c r="E40" s="34"/>
      <c r="F40" s="34"/>
      <c r="G40" s="34"/>
      <c r="H40" s="34"/>
      <c r="I40" s="34"/>
      <c r="J40" s="34"/>
      <c r="K40" s="42"/>
      <c r="L40" s="34"/>
      <c r="M40" s="42"/>
    </row>
    <row r="41" spans="3:14" ht="15" customHeight="1" thickBot="1" x14ac:dyDescent="0.25">
      <c r="C41" s="14"/>
      <c r="D41" s="250" t="s">
        <v>12</v>
      </c>
      <c r="E41" s="251"/>
      <c r="F41" s="21"/>
      <c r="G41" s="34"/>
      <c r="H41" s="34"/>
      <c r="I41" s="34"/>
      <c r="J41" s="22"/>
      <c r="K41" s="171" t="s">
        <v>12</v>
      </c>
      <c r="L41" s="34"/>
      <c r="M41" s="22"/>
    </row>
    <row r="42" spans="3:14" ht="15" customHeight="1" thickBot="1" x14ac:dyDescent="0.25">
      <c r="C42" s="14"/>
      <c r="D42" s="248" t="s">
        <v>119</v>
      </c>
      <c r="E42" s="249"/>
      <c r="F42" s="134"/>
      <c r="G42" s="34"/>
      <c r="H42" s="34"/>
      <c r="I42" s="34"/>
      <c r="J42" s="36"/>
      <c r="K42" s="248" t="s">
        <v>119</v>
      </c>
      <c r="L42" s="249"/>
      <c r="M42" s="159" t="str">
        <f>IF(Kod!$AA$1="Ok",Kod!AB32,"")</f>
        <v/>
      </c>
    </row>
    <row r="43" spans="3:14" ht="15" customHeight="1" x14ac:dyDescent="0.2">
      <c r="C43" s="14"/>
      <c r="D43" s="34"/>
      <c r="E43" s="34"/>
      <c r="F43" s="34"/>
      <c r="G43" s="34"/>
      <c r="H43" s="34"/>
      <c r="I43" s="34"/>
      <c r="J43" s="22"/>
      <c r="K43" s="34"/>
      <c r="M43" s="41"/>
    </row>
    <row r="44" spans="3:14" ht="15" customHeight="1" x14ac:dyDescent="0.25">
      <c r="C44" s="14"/>
      <c r="D44" s="23" t="s">
        <v>14</v>
      </c>
      <c r="E44" s="23"/>
      <c r="F44" s="23"/>
      <c r="G44" s="23"/>
      <c r="H44" s="23"/>
      <c r="I44" s="23"/>
      <c r="J44" s="23"/>
      <c r="K44" s="23"/>
      <c r="L44" s="34"/>
      <c r="M44" s="34"/>
    </row>
    <row r="45" spans="3:14" ht="20.100000000000001" customHeight="1" x14ac:dyDescent="0.25">
      <c r="C45" s="14"/>
      <c r="D45" s="245"/>
      <c r="E45" s="246"/>
      <c r="F45" s="246"/>
      <c r="G45" s="246"/>
      <c r="H45" s="246"/>
      <c r="I45" s="246"/>
      <c r="J45" s="246"/>
      <c r="K45" s="246"/>
      <c r="L45" s="246"/>
      <c r="M45" s="247"/>
      <c r="N45" s="54"/>
    </row>
    <row r="46" spans="3:14" ht="20.100000000000001" customHeight="1" x14ac:dyDescent="0.25">
      <c r="C46" s="14"/>
      <c r="D46" s="245"/>
      <c r="E46" s="246"/>
      <c r="F46" s="246"/>
      <c r="G46" s="246"/>
      <c r="H46" s="246"/>
      <c r="I46" s="246"/>
      <c r="J46" s="246"/>
      <c r="K46" s="246"/>
      <c r="L46" s="246"/>
      <c r="M46" s="247"/>
      <c r="N46" s="54"/>
    </row>
    <row r="47" spans="3:14" ht="20.100000000000001" customHeight="1" x14ac:dyDescent="0.25">
      <c r="C47" s="14"/>
      <c r="D47" s="245"/>
      <c r="E47" s="252"/>
      <c r="F47" s="252"/>
      <c r="G47" s="252"/>
      <c r="H47" s="252"/>
      <c r="I47" s="252"/>
      <c r="J47" s="252"/>
      <c r="K47" s="252"/>
      <c r="L47" s="252"/>
      <c r="M47" s="253"/>
      <c r="N47" s="54"/>
    </row>
    <row r="48" spans="3:14" ht="20.100000000000001" customHeight="1" x14ac:dyDescent="0.25">
      <c r="C48" s="23"/>
      <c r="D48" s="245"/>
      <c r="E48" s="246"/>
      <c r="F48" s="246"/>
      <c r="G48" s="246"/>
      <c r="H48" s="246"/>
      <c r="I48" s="246"/>
      <c r="J48" s="246"/>
      <c r="K48" s="246"/>
      <c r="L48" s="246"/>
      <c r="M48" s="247"/>
      <c r="N48" s="54"/>
    </row>
    <row r="49" spans="3:13" x14ac:dyDescent="0.25">
      <c r="C49" s="23"/>
      <c r="D49" s="34"/>
      <c r="E49" s="34"/>
      <c r="F49" s="34"/>
      <c r="G49" s="34"/>
      <c r="H49" s="34"/>
      <c r="I49" s="34"/>
      <c r="J49" s="34"/>
      <c r="K49" s="34"/>
      <c r="L49" s="34"/>
      <c r="M49" s="34"/>
    </row>
    <row r="50" spans="3:13" x14ac:dyDescent="0.25">
      <c r="C50" s="23"/>
      <c r="D50" s="34"/>
      <c r="E50" s="34"/>
      <c r="F50" s="34"/>
      <c r="G50" s="34"/>
      <c r="H50" s="34"/>
      <c r="I50" s="34"/>
      <c r="J50" s="34"/>
      <c r="K50" s="34"/>
      <c r="L50" s="34"/>
      <c r="M50" s="34"/>
    </row>
    <row r="51" spans="3:13" x14ac:dyDescent="0.25">
      <c r="C51" s="23"/>
      <c r="D51" s="34"/>
      <c r="E51" s="34"/>
      <c r="F51" s="34"/>
      <c r="G51" s="34"/>
      <c r="H51" s="34"/>
      <c r="I51" s="34"/>
      <c r="J51" s="34"/>
      <c r="K51" s="34"/>
      <c r="L51" s="34"/>
      <c r="M51" s="34"/>
    </row>
    <row r="52" spans="3:13" x14ac:dyDescent="0.25">
      <c r="C52" s="23"/>
      <c r="D52" s="34"/>
      <c r="E52" s="34"/>
      <c r="F52" s="34"/>
      <c r="G52" s="34"/>
      <c r="H52" s="34"/>
      <c r="I52" s="34"/>
      <c r="J52" s="34"/>
      <c r="K52" s="34"/>
      <c r="L52" s="34"/>
      <c r="M52" s="34"/>
    </row>
    <row r="53" spans="3:13" x14ac:dyDescent="0.25">
      <c r="C53" s="23"/>
      <c r="D53" s="34"/>
      <c r="E53" s="34"/>
      <c r="F53" s="34"/>
      <c r="G53" s="34"/>
      <c r="H53" s="34"/>
      <c r="I53" s="34"/>
      <c r="J53" s="34"/>
      <c r="K53" s="34"/>
      <c r="L53" s="34"/>
      <c r="M53" s="34"/>
    </row>
    <row r="54" spans="3:13" x14ac:dyDescent="0.25">
      <c r="C54" s="23"/>
      <c r="D54" s="34"/>
      <c r="E54" s="34"/>
      <c r="F54" s="34"/>
      <c r="G54" s="34"/>
      <c r="H54" s="34"/>
      <c r="I54" s="34"/>
      <c r="J54" s="34"/>
      <c r="K54" s="34"/>
      <c r="L54" s="34"/>
      <c r="M54" s="34"/>
    </row>
    <row r="55" spans="3:13" hidden="1" x14ac:dyDescent="0.25">
      <c r="C55" s="23"/>
      <c r="D55" s="34"/>
      <c r="E55" s="34"/>
      <c r="F55" s="34"/>
      <c r="G55" s="34"/>
      <c r="H55" s="34"/>
      <c r="I55" s="34"/>
      <c r="J55" s="34"/>
      <c r="K55" s="34"/>
      <c r="L55" s="34"/>
      <c r="M55" s="34"/>
    </row>
  </sheetData>
  <sheetProtection algorithmName="SHA-512" hashValue="xD4W7ncbslFxVl8Wt4D2jzklKGwUiyhqjFFcR2x6+IHu/F6P4xz9apaCzKRpFLTOXUVZ4/XNU4OtXp4XIPIebQ==" saltValue="xgm5iMlstaXgGf47wgc9jA==" spinCount="100000" sheet="1" objects="1" scenarios="1" selectLockedCells="1"/>
  <mergeCells count="53">
    <mergeCell ref="D1:M1"/>
    <mergeCell ref="E4:F4"/>
    <mergeCell ref="K4:M4"/>
    <mergeCell ref="I4:J4"/>
    <mergeCell ref="D13:E13"/>
    <mergeCell ref="E3:M3"/>
    <mergeCell ref="D8:M8"/>
    <mergeCell ref="K13:L13"/>
    <mergeCell ref="K12:L12"/>
    <mergeCell ref="D12:E12"/>
    <mergeCell ref="G5:M5"/>
    <mergeCell ref="D5:F5"/>
    <mergeCell ref="K18:L18"/>
    <mergeCell ref="D17:E17"/>
    <mergeCell ref="D14:E14"/>
    <mergeCell ref="D15:E15"/>
    <mergeCell ref="D18:E18"/>
    <mergeCell ref="K14:L14"/>
    <mergeCell ref="K15:L15"/>
    <mergeCell ref="K35:L35"/>
    <mergeCell ref="D30:E30"/>
    <mergeCell ref="D29:E29"/>
    <mergeCell ref="D33:E33"/>
    <mergeCell ref="D36:E36"/>
    <mergeCell ref="K36:L36"/>
    <mergeCell ref="D34:E34"/>
    <mergeCell ref="K34:L34"/>
    <mergeCell ref="D35:E35"/>
    <mergeCell ref="D27:E27"/>
    <mergeCell ref="K25:L25"/>
    <mergeCell ref="K26:L26"/>
    <mergeCell ref="D20:E20"/>
    <mergeCell ref="K21:L21"/>
    <mergeCell ref="D21:E21"/>
    <mergeCell ref="D25:E25"/>
    <mergeCell ref="K27:L27"/>
    <mergeCell ref="D24:E24"/>
    <mergeCell ref="D19:E19"/>
    <mergeCell ref="D31:E31"/>
    <mergeCell ref="D48:M48"/>
    <mergeCell ref="K42:L42"/>
    <mergeCell ref="D41:E41"/>
    <mergeCell ref="D46:M46"/>
    <mergeCell ref="D45:M45"/>
    <mergeCell ref="D47:M47"/>
    <mergeCell ref="D42:E42"/>
    <mergeCell ref="K28:L28"/>
    <mergeCell ref="D26:E26"/>
    <mergeCell ref="K30:L30"/>
    <mergeCell ref="K29:L29"/>
    <mergeCell ref="K39:L39"/>
    <mergeCell ref="D39:E39"/>
    <mergeCell ref="K20:L20"/>
  </mergeCells>
  <conditionalFormatting sqref="E3:F3">
    <cfRule type="expression" dxfId="20" priority="12" stopIfTrue="1">
      <formula>$E$3&lt;&gt;""</formula>
    </cfRule>
  </conditionalFormatting>
  <conditionalFormatting sqref="E4:F4">
    <cfRule type="expression" dxfId="19" priority="9" stopIfTrue="1">
      <formula>$E$4&lt;&gt;""</formula>
    </cfRule>
  </conditionalFormatting>
  <conditionalFormatting sqref="F12:F15">
    <cfRule type="expression" dxfId="18" priority="7" stopIfTrue="1">
      <formula>G12=""</formula>
    </cfRule>
  </conditionalFormatting>
  <conditionalFormatting sqref="F18">
    <cfRule type="expression" dxfId="17" priority="62" stopIfTrue="1">
      <formula>G18=""</formula>
    </cfRule>
  </conditionalFormatting>
  <conditionalFormatting sqref="F20:F21">
    <cfRule type="expression" dxfId="16" priority="8" stopIfTrue="1">
      <formula>G20=""</formula>
    </cfRule>
  </conditionalFormatting>
  <conditionalFormatting sqref="F24:F27">
    <cfRule type="expression" dxfId="15" priority="41" stopIfTrue="1">
      <formula>G24=""</formula>
    </cfRule>
  </conditionalFormatting>
  <conditionalFormatting sqref="F30">
    <cfRule type="expression" dxfId="14" priority="35" stopIfTrue="1">
      <formula>G30=""</formula>
    </cfRule>
  </conditionalFormatting>
  <conditionalFormatting sqref="H4">
    <cfRule type="expression" dxfId="13" priority="10" stopIfTrue="1">
      <formula>$H$4&lt;&gt;""</formula>
    </cfRule>
  </conditionalFormatting>
  <conditionalFormatting sqref="K4:L4">
    <cfRule type="expression" dxfId="12" priority="11" stopIfTrue="1">
      <formula>$K$4&lt;&gt;""</formula>
    </cfRule>
  </conditionalFormatting>
  <conditionalFormatting sqref="M12:M16 M18:M21 M24:M27">
    <cfRule type="cellIs" dxfId="11" priority="78" stopIfTrue="1" operator="equal">
      <formula>"SAKNAS"</formula>
    </cfRule>
  </conditionalFormatting>
  <conditionalFormatting sqref="M30:M32">
    <cfRule type="cellIs" dxfId="10" priority="1" stopIfTrue="1" operator="equal">
      <formula>"SAKNAS"</formula>
    </cfRule>
  </conditionalFormatting>
  <conditionalFormatting sqref="M34:M36">
    <cfRule type="cellIs" dxfId="9" priority="4" stopIfTrue="1" operator="equal">
      <formula>"SAKNAS"</formula>
    </cfRule>
  </conditionalFormatting>
  <conditionalFormatting sqref="M39">
    <cfRule type="cellIs" dxfId="8" priority="3" stopIfTrue="1" operator="equal">
      <formula>"SAKNAS"</formula>
    </cfRule>
  </conditionalFormatting>
  <conditionalFormatting sqref="M42">
    <cfRule type="cellIs" dxfId="7" priority="2" stopIfTrue="1" operator="equal">
      <formula>"SAKNAS"</formula>
    </cfRule>
  </conditionalFormatting>
  <pageMargins left="0.70866141732283472" right="0.70866141732283472" top="0.74803149606299213" bottom="0.74803149606299213" header="0.31496062992125984" footer="0.31496062992125984"/>
  <pageSetup paperSize="9" scale="63" orientation="portrait" horizontalDpi="360" verticalDpi="360" r:id="rId1"/>
  <headerFooter>
    <oddFooter>&amp;A</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6">
    <pageSetUpPr fitToPage="1"/>
  </sheetPr>
  <dimension ref="A1:IW53"/>
  <sheetViews>
    <sheetView showRuler="0" showWhiteSpace="0" zoomScale="75" zoomScaleNormal="75" zoomScaleSheetLayoutView="75" zoomScalePageLayoutView="75" workbookViewId="0">
      <selection activeCell="E4" sqref="E4:F4"/>
    </sheetView>
  </sheetViews>
  <sheetFormatPr defaultColWidth="0" defaultRowHeight="15" zeroHeight="1" x14ac:dyDescent="0.25"/>
  <cols>
    <col min="1" max="1" width="6.625" style="1" customWidth="1"/>
    <col min="2" max="2" width="1.625" style="2" customWidth="1"/>
    <col min="3" max="3" width="6.625" style="23" customWidth="1"/>
    <col min="4" max="4" width="26.75" style="23" customWidth="1"/>
    <col min="5" max="10" width="7" style="23" customWidth="1"/>
    <col min="11" max="11" width="5.625" style="23" customWidth="1"/>
    <col min="12" max="15" width="8.625" style="23" customWidth="1"/>
    <col min="16" max="16" width="7.375" style="23" customWidth="1"/>
    <col min="17" max="257" width="9.625" style="72" hidden="1" customWidth="1"/>
    <col min="258" max="16384" width="29.75" style="27" hidden="1"/>
  </cols>
  <sheetData>
    <row r="1" spans="1:257" ht="23.25" x14ac:dyDescent="0.35">
      <c r="A1" s="4"/>
      <c r="B1" s="5"/>
      <c r="C1" s="14"/>
      <c r="D1" s="265" t="s">
        <v>133</v>
      </c>
      <c r="E1" s="234"/>
      <c r="F1" s="234"/>
      <c r="G1" s="234"/>
      <c r="H1" s="234"/>
      <c r="I1" s="234"/>
      <c r="J1" s="234"/>
      <c r="K1" s="234"/>
      <c r="L1" s="234"/>
      <c r="M1" s="234"/>
      <c r="N1" s="234"/>
      <c r="O1" s="234"/>
      <c r="P1" s="14"/>
    </row>
    <row r="2" spans="1:257" x14ac:dyDescent="0.25">
      <c r="A2" s="4"/>
      <c r="B2" s="5"/>
      <c r="C2" s="14"/>
      <c r="D2" s="179"/>
    </row>
    <row r="3" spans="1:257" ht="20.100000000000001" customHeight="1" x14ac:dyDescent="0.25">
      <c r="A3" s="4"/>
      <c r="B3" s="5"/>
      <c r="C3" s="14"/>
      <c r="D3" s="70" t="s">
        <v>15</v>
      </c>
      <c r="E3" s="280" t="str">
        <f>IF('3 Förutsättningar'!E3&lt;&gt;"",'3 Förutsättningar'!E3,"NAMN PÅ OMRÅDE SAKNAS I BLAD 3")</f>
        <v>NAMN PÅ OMRÅDE SAKNAS I BLAD 3</v>
      </c>
      <c r="F3" s="281"/>
      <c r="G3" s="281"/>
      <c r="H3" s="281"/>
      <c r="I3" s="281"/>
      <c r="J3" s="281"/>
      <c r="K3" s="281"/>
      <c r="L3" s="281"/>
      <c r="M3" s="281"/>
      <c r="N3" s="281"/>
      <c r="O3" s="282"/>
    </row>
    <row r="4" spans="1:257" ht="20.100000000000001" customHeight="1" x14ac:dyDescent="0.25">
      <c r="A4" s="4"/>
      <c r="B4" s="5"/>
      <c r="C4" s="14"/>
      <c r="D4" s="74" t="s">
        <v>16</v>
      </c>
      <c r="E4" s="286"/>
      <c r="F4" s="287"/>
      <c r="G4" s="70" t="s">
        <v>17</v>
      </c>
      <c r="H4" s="267"/>
      <c r="I4" s="270"/>
      <c r="J4" s="74" t="s">
        <v>18</v>
      </c>
      <c r="K4" s="75"/>
      <c r="L4" s="267"/>
      <c r="M4" s="246"/>
      <c r="N4" s="246"/>
      <c r="O4" s="247"/>
    </row>
    <row r="5" spans="1:257" ht="20.100000000000001" customHeight="1" x14ac:dyDescent="0.25">
      <c r="A5" s="4"/>
      <c r="B5" s="5"/>
      <c r="C5" s="14"/>
      <c r="D5" s="283" t="s">
        <v>129</v>
      </c>
      <c r="E5" s="277"/>
      <c r="F5" s="290" t="str">
        <f>Kod!AA4</f>
        <v>Ektörne 2.3</v>
      </c>
      <c r="G5" s="290"/>
      <c r="H5" s="290"/>
      <c r="I5" s="291" t="s">
        <v>19</v>
      </c>
      <c r="J5" s="290"/>
      <c r="K5" s="289" t="str">
        <f>IF(AND('3 Förutsättningar'!E4&lt;&gt;"",'3 Förutsättningar'!H4&lt;&gt;"",'3 Förutsättningar'!K4&lt;&gt;""),CONCATENATE('3 Förutsättningar'!E4," ",'3 Förutsättningar'!H4," ",'3 Förutsättningar'!K4),"DATUM/TID/SIGNATUR SAKNAS I BLAD 3")</f>
        <v>DATUM/TID/SIGNATUR SAKNAS I BLAD 3</v>
      </c>
      <c r="L5" s="290"/>
      <c r="M5" s="290"/>
      <c r="N5" s="290"/>
      <c r="O5" s="290"/>
    </row>
    <row r="6" spans="1:257" s="23" customFormat="1" ht="15" customHeight="1" x14ac:dyDescent="0.25">
      <c r="A6" s="4"/>
      <c r="B6" s="5"/>
      <c r="C6" s="14"/>
      <c r="E6" s="32"/>
      <c r="F6" s="32"/>
      <c r="G6" s="32"/>
      <c r="H6" s="32"/>
      <c r="I6" s="32"/>
      <c r="J6" s="3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c r="BA6" s="72"/>
      <c r="BB6" s="72"/>
      <c r="BC6" s="72"/>
      <c r="BD6" s="72"/>
      <c r="BE6" s="72"/>
      <c r="BF6" s="72"/>
      <c r="BG6" s="72"/>
      <c r="BH6" s="72"/>
      <c r="BI6" s="72"/>
      <c r="BJ6" s="72"/>
      <c r="BK6" s="72"/>
      <c r="BL6" s="72"/>
      <c r="BM6" s="72"/>
      <c r="BN6" s="72"/>
      <c r="BO6" s="72"/>
      <c r="BP6" s="72"/>
      <c r="BQ6" s="72"/>
      <c r="BR6" s="72"/>
      <c r="BS6" s="72"/>
      <c r="BT6" s="72"/>
      <c r="BU6" s="72"/>
      <c r="BV6" s="72"/>
      <c r="BW6" s="72"/>
      <c r="BX6" s="72"/>
      <c r="BY6" s="72"/>
      <c r="BZ6" s="72"/>
      <c r="CA6" s="72"/>
      <c r="CB6" s="72"/>
      <c r="CC6" s="72"/>
      <c r="CD6" s="72"/>
      <c r="CE6" s="72"/>
      <c r="CF6" s="72"/>
      <c r="CG6" s="72"/>
      <c r="CH6" s="72"/>
      <c r="CI6" s="72"/>
      <c r="CJ6" s="72"/>
      <c r="CK6" s="72"/>
      <c r="CL6" s="72"/>
      <c r="CM6" s="72"/>
      <c r="CN6" s="72"/>
      <c r="CO6" s="72"/>
      <c r="CP6" s="72"/>
      <c r="CQ6" s="72"/>
      <c r="CR6" s="72"/>
      <c r="CS6" s="72"/>
      <c r="CT6" s="72"/>
      <c r="CU6" s="72"/>
      <c r="CV6" s="72"/>
      <c r="CW6" s="72"/>
      <c r="CX6" s="72"/>
      <c r="CY6" s="72"/>
      <c r="CZ6" s="72"/>
      <c r="DA6" s="72"/>
      <c r="DB6" s="72"/>
      <c r="DC6" s="72"/>
      <c r="DD6" s="72"/>
      <c r="DE6" s="72"/>
      <c r="DF6" s="72"/>
      <c r="DG6" s="72"/>
      <c r="DH6" s="72"/>
      <c r="DI6" s="72"/>
      <c r="DJ6" s="72"/>
      <c r="DK6" s="72"/>
      <c r="DL6" s="72"/>
      <c r="DM6" s="72"/>
      <c r="DN6" s="72"/>
      <c r="DO6" s="72"/>
      <c r="DP6" s="72"/>
      <c r="DQ6" s="72"/>
      <c r="DR6" s="72"/>
      <c r="DS6" s="72"/>
      <c r="DT6" s="72"/>
      <c r="DU6" s="72"/>
      <c r="DV6" s="72"/>
      <c r="DW6" s="72"/>
      <c r="DX6" s="72"/>
      <c r="DY6" s="72"/>
      <c r="DZ6" s="72"/>
      <c r="EA6" s="72"/>
      <c r="EB6" s="72"/>
      <c r="EC6" s="72"/>
      <c r="ED6" s="72"/>
      <c r="EE6" s="72"/>
      <c r="EF6" s="72"/>
      <c r="EG6" s="72"/>
      <c r="EH6" s="72"/>
      <c r="EI6" s="72"/>
      <c r="EJ6" s="72"/>
      <c r="EK6" s="72"/>
      <c r="EL6" s="72"/>
      <c r="EM6" s="72"/>
      <c r="EN6" s="72"/>
      <c r="EO6" s="72"/>
      <c r="EP6" s="72"/>
      <c r="EQ6" s="72"/>
      <c r="ER6" s="72"/>
      <c r="ES6" s="72"/>
      <c r="ET6" s="72"/>
      <c r="EU6" s="72"/>
      <c r="EV6" s="72"/>
      <c r="EW6" s="72"/>
      <c r="EX6" s="72"/>
      <c r="EY6" s="72"/>
      <c r="EZ6" s="72"/>
      <c r="FA6" s="72"/>
      <c r="FB6" s="72"/>
      <c r="FC6" s="72"/>
      <c r="FD6" s="72"/>
      <c r="FE6" s="72"/>
      <c r="FF6" s="72"/>
      <c r="FG6" s="72"/>
      <c r="FH6" s="72"/>
      <c r="FI6" s="72"/>
      <c r="FJ6" s="72"/>
      <c r="FK6" s="72"/>
      <c r="FL6" s="72"/>
      <c r="FM6" s="72"/>
      <c r="FN6" s="72"/>
      <c r="FO6" s="72"/>
      <c r="FP6" s="72"/>
      <c r="FQ6" s="72"/>
      <c r="FR6" s="72"/>
      <c r="FS6" s="72"/>
      <c r="FT6" s="72"/>
      <c r="FU6" s="72"/>
      <c r="FV6" s="72"/>
      <c r="FW6" s="72"/>
      <c r="FX6" s="72"/>
      <c r="FY6" s="72"/>
      <c r="FZ6" s="72"/>
      <c r="GA6" s="72"/>
      <c r="GB6" s="72"/>
      <c r="GC6" s="72"/>
      <c r="GD6" s="72"/>
      <c r="GE6" s="72"/>
      <c r="GF6" s="72"/>
      <c r="GG6" s="72"/>
      <c r="GH6" s="72"/>
      <c r="GI6" s="72"/>
      <c r="GJ6" s="72"/>
      <c r="GK6" s="72"/>
      <c r="GL6" s="72"/>
      <c r="GM6" s="72"/>
      <c r="GN6" s="72"/>
      <c r="GO6" s="72"/>
      <c r="GP6" s="72"/>
      <c r="GQ6" s="72"/>
      <c r="GR6" s="72"/>
      <c r="GS6" s="72"/>
      <c r="GT6" s="72"/>
      <c r="GU6" s="72"/>
      <c r="GV6" s="72"/>
      <c r="GW6" s="72"/>
      <c r="GX6" s="72"/>
      <c r="GY6" s="72"/>
      <c r="GZ6" s="72"/>
      <c r="HA6" s="72"/>
      <c r="HB6" s="72"/>
      <c r="HC6" s="72"/>
      <c r="HD6" s="72"/>
      <c r="HE6" s="72"/>
      <c r="HF6" s="72"/>
      <c r="HG6" s="72"/>
      <c r="HH6" s="72"/>
      <c r="HI6" s="72"/>
      <c r="HJ6" s="72"/>
      <c r="HK6" s="72"/>
      <c r="HL6" s="72"/>
      <c r="HM6" s="72"/>
      <c r="HN6" s="72"/>
      <c r="HO6" s="72"/>
      <c r="HP6" s="72"/>
      <c r="HQ6" s="72"/>
      <c r="HR6" s="72"/>
      <c r="HS6" s="72"/>
      <c r="HT6" s="72"/>
      <c r="HU6" s="72"/>
      <c r="HV6" s="72"/>
      <c r="HW6" s="72"/>
      <c r="HX6" s="72"/>
      <c r="HY6" s="72"/>
      <c r="HZ6" s="72"/>
      <c r="IA6" s="72"/>
      <c r="IB6" s="72"/>
      <c r="IC6" s="72"/>
      <c r="ID6" s="72"/>
      <c r="IE6" s="72"/>
      <c r="IF6" s="72"/>
      <c r="IG6" s="72"/>
      <c r="IH6" s="72"/>
      <c r="II6" s="72"/>
      <c r="IJ6" s="72"/>
      <c r="IK6" s="72"/>
      <c r="IL6" s="72"/>
      <c r="IM6" s="72"/>
      <c r="IN6" s="72"/>
      <c r="IO6" s="72"/>
      <c r="IP6" s="72"/>
      <c r="IQ6" s="72"/>
      <c r="IR6" s="72"/>
      <c r="IS6" s="72"/>
      <c r="IT6" s="72"/>
      <c r="IU6" s="72"/>
      <c r="IV6" s="72"/>
      <c r="IW6" s="72"/>
    </row>
    <row r="7" spans="1:257" s="23" customFormat="1" ht="15" customHeight="1" x14ac:dyDescent="0.25">
      <c r="A7" s="4"/>
      <c r="B7" s="5"/>
      <c r="C7" s="14"/>
      <c r="D7" s="288" t="s">
        <v>35</v>
      </c>
      <c r="E7" s="224"/>
      <c r="F7" s="224"/>
      <c r="G7" s="224"/>
      <c r="H7" s="224"/>
      <c r="I7" s="224"/>
      <c r="J7" s="224"/>
      <c r="K7" s="224"/>
      <c r="L7" s="224"/>
      <c r="M7" s="224"/>
      <c r="N7" s="224"/>
      <c r="O7" s="224"/>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2"/>
      <c r="CN7" s="72"/>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2"/>
      <c r="EG7" s="72"/>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72"/>
      <c r="GZ7" s="72"/>
      <c r="HA7" s="72"/>
      <c r="HB7" s="72"/>
      <c r="HC7" s="72"/>
      <c r="HD7" s="72"/>
      <c r="HE7" s="72"/>
      <c r="HF7" s="72"/>
      <c r="HG7" s="72"/>
      <c r="HH7" s="72"/>
      <c r="HI7" s="72"/>
      <c r="HJ7" s="72"/>
      <c r="HK7" s="72"/>
      <c r="HL7" s="72"/>
      <c r="HM7" s="72"/>
      <c r="HN7" s="72"/>
      <c r="HO7" s="72"/>
      <c r="HP7" s="72"/>
      <c r="HQ7" s="72"/>
      <c r="HR7" s="72"/>
      <c r="HS7" s="72"/>
      <c r="HT7" s="72"/>
      <c r="HU7" s="72"/>
      <c r="HV7" s="72"/>
      <c r="HW7" s="72"/>
      <c r="HX7" s="72"/>
      <c r="HY7" s="72"/>
      <c r="HZ7" s="72"/>
      <c r="IA7" s="72"/>
      <c r="IB7" s="72"/>
      <c r="IC7" s="72"/>
      <c r="ID7" s="72"/>
      <c r="IE7" s="72"/>
      <c r="IF7" s="72"/>
      <c r="IG7" s="72"/>
      <c r="IH7" s="72"/>
      <c r="II7" s="72"/>
      <c r="IJ7" s="72"/>
      <c r="IK7" s="72"/>
      <c r="IL7" s="72"/>
      <c r="IM7" s="72"/>
      <c r="IN7" s="72"/>
      <c r="IO7" s="72"/>
      <c r="IP7" s="72"/>
      <c r="IQ7" s="72"/>
      <c r="IR7" s="72"/>
      <c r="IS7" s="72"/>
      <c r="IT7" s="72"/>
      <c r="IU7" s="72"/>
      <c r="IV7" s="72"/>
      <c r="IW7" s="72"/>
    </row>
    <row r="8" spans="1:257" s="23" customFormat="1" ht="15" customHeight="1" x14ac:dyDescent="0.25">
      <c r="A8" s="4"/>
      <c r="B8" s="5"/>
      <c r="C8" s="14"/>
      <c r="D8" s="224"/>
      <c r="E8" s="224"/>
      <c r="F8" s="224"/>
      <c r="G8" s="224"/>
      <c r="H8" s="224"/>
      <c r="I8" s="224"/>
      <c r="J8" s="224"/>
      <c r="K8" s="224"/>
      <c r="L8" s="224"/>
      <c r="M8" s="224"/>
      <c r="N8" s="224"/>
      <c r="O8" s="224"/>
      <c r="Q8" s="72"/>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2"/>
      <c r="CF8" s="72"/>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2"/>
      <c r="DG8" s="72"/>
      <c r="DH8" s="72"/>
      <c r="DI8" s="72"/>
      <c r="DJ8" s="72"/>
      <c r="DK8" s="72"/>
      <c r="DL8" s="72"/>
      <c r="DM8" s="72"/>
      <c r="DN8" s="72"/>
      <c r="DO8" s="72"/>
      <c r="DP8" s="72"/>
      <c r="DQ8" s="72"/>
      <c r="DR8" s="72"/>
      <c r="DS8" s="72"/>
      <c r="DT8" s="72"/>
      <c r="DU8" s="72"/>
      <c r="DV8" s="72"/>
      <c r="DW8" s="72"/>
      <c r="DX8" s="72"/>
      <c r="DY8" s="72"/>
      <c r="DZ8" s="72"/>
      <c r="EA8" s="72"/>
      <c r="EB8" s="72"/>
      <c r="EC8" s="72"/>
      <c r="ED8" s="72"/>
      <c r="EE8" s="72"/>
      <c r="EF8" s="72"/>
      <c r="EG8" s="72"/>
      <c r="EH8" s="72"/>
      <c r="EI8" s="72"/>
      <c r="EJ8" s="72"/>
      <c r="EK8" s="72"/>
      <c r="EL8" s="72"/>
      <c r="EM8" s="72"/>
      <c r="EN8" s="72"/>
      <c r="EO8" s="72"/>
      <c r="EP8" s="72"/>
      <c r="EQ8" s="72"/>
      <c r="ER8" s="72"/>
      <c r="ES8" s="72"/>
      <c r="ET8" s="72"/>
      <c r="EU8" s="72"/>
      <c r="EV8" s="72"/>
      <c r="EW8" s="72"/>
      <c r="EX8" s="72"/>
      <c r="EY8" s="72"/>
      <c r="EZ8" s="72"/>
      <c r="FA8" s="72"/>
      <c r="FB8" s="72"/>
      <c r="FC8" s="72"/>
      <c r="FD8" s="72"/>
      <c r="FE8" s="72"/>
      <c r="FF8" s="72"/>
      <c r="FG8" s="72"/>
      <c r="FH8" s="72"/>
      <c r="FI8" s="72"/>
      <c r="FJ8" s="72"/>
      <c r="FK8" s="72"/>
      <c r="FL8" s="72"/>
      <c r="FM8" s="72"/>
      <c r="FN8" s="72"/>
      <c r="FO8" s="72"/>
      <c r="FP8" s="72"/>
      <c r="FQ8" s="72"/>
      <c r="FR8" s="72"/>
      <c r="FS8" s="72"/>
      <c r="FT8" s="72"/>
      <c r="FU8" s="72"/>
      <c r="FV8" s="72"/>
      <c r="FW8" s="72"/>
      <c r="FX8" s="72"/>
      <c r="FY8" s="72"/>
      <c r="FZ8" s="72"/>
      <c r="GA8" s="72"/>
      <c r="GB8" s="72"/>
      <c r="GC8" s="72"/>
      <c r="GD8" s="72"/>
      <c r="GE8" s="72"/>
      <c r="GF8" s="72"/>
      <c r="GG8" s="72"/>
      <c r="GH8" s="72"/>
      <c r="GI8" s="72"/>
      <c r="GJ8" s="72"/>
      <c r="GK8" s="72"/>
      <c r="GL8" s="72"/>
      <c r="GM8" s="72"/>
      <c r="GN8" s="72"/>
      <c r="GO8" s="72"/>
      <c r="GP8" s="72"/>
      <c r="GQ8" s="72"/>
      <c r="GR8" s="72"/>
      <c r="GS8" s="72"/>
      <c r="GT8" s="72"/>
      <c r="GU8" s="72"/>
      <c r="GV8" s="72"/>
      <c r="GW8" s="72"/>
      <c r="GX8" s="72"/>
      <c r="GY8" s="72"/>
      <c r="GZ8" s="72"/>
      <c r="HA8" s="72"/>
      <c r="HB8" s="72"/>
      <c r="HC8" s="72"/>
      <c r="HD8" s="72"/>
      <c r="HE8" s="72"/>
      <c r="HF8" s="72"/>
      <c r="HG8" s="72"/>
      <c r="HH8" s="72"/>
      <c r="HI8" s="72"/>
      <c r="HJ8" s="72"/>
      <c r="HK8" s="72"/>
      <c r="HL8" s="72"/>
      <c r="HM8" s="72"/>
      <c r="HN8" s="72"/>
      <c r="HO8" s="72"/>
      <c r="HP8" s="72"/>
      <c r="HQ8" s="72"/>
      <c r="HR8" s="72"/>
      <c r="HS8" s="72"/>
      <c r="HT8" s="72"/>
      <c r="HU8" s="72"/>
      <c r="HV8" s="72"/>
      <c r="HW8" s="72"/>
      <c r="HX8" s="72"/>
      <c r="HY8" s="72"/>
      <c r="HZ8" s="72"/>
      <c r="IA8" s="72"/>
      <c r="IB8" s="72"/>
      <c r="IC8" s="72"/>
      <c r="ID8" s="72"/>
      <c r="IE8" s="72"/>
      <c r="IF8" s="72"/>
      <c r="IG8" s="72"/>
      <c r="IH8" s="72"/>
      <c r="II8" s="72"/>
      <c r="IJ8" s="72"/>
      <c r="IK8" s="72"/>
      <c r="IL8" s="72"/>
      <c r="IM8" s="72"/>
      <c r="IN8" s="72"/>
      <c r="IO8" s="72"/>
      <c r="IP8" s="72"/>
      <c r="IQ8" s="72"/>
      <c r="IR8" s="72"/>
      <c r="IS8" s="72"/>
      <c r="IT8" s="72"/>
      <c r="IU8" s="72"/>
      <c r="IV8" s="72"/>
      <c r="IW8" s="72"/>
    </row>
    <row r="9" spans="1:257" s="23" customFormat="1" ht="15" customHeight="1" x14ac:dyDescent="0.25">
      <c r="A9" s="4"/>
      <c r="B9" s="5"/>
      <c r="C9" s="14"/>
      <c r="D9" s="130" t="s">
        <v>122</v>
      </c>
      <c r="E9" s="14"/>
      <c r="F9" s="14"/>
      <c r="G9" s="14"/>
      <c r="H9" s="14"/>
      <c r="I9" s="14"/>
      <c r="J9" s="14"/>
      <c r="K9" s="14"/>
      <c r="N9" s="14"/>
      <c r="O9" s="14"/>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2"/>
      <c r="CN9" s="72"/>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2"/>
      <c r="FZ9" s="72"/>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2"/>
      <c r="HS9" s="72"/>
      <c r="HT9" s="72"/>
      <c r="HU9" s="72"/>
      <c r="HV9" s="72"/>
      <c r="HW9" s="72"/>
      <c r="HX9" s="72"/>
      <c r="HY9" s="72"/>
      <c r="HZ9" s="72"/>
      <c r="IA9" s="72"/>
      <c r="IB9" s="72"/>
      <c r="IC9" s="72"/>
      <c r="ID9" s="72"/>
      <c r="IE9" s="72"/>
      <c r="IF9" s="72"/>
      <c r="IG9" s="72"/>
      <c r="IH9" s="72"/>
      <c r="II9" s="72"/>
      <c r="IJ9" s="72"/>
      <c r="IK9" s="72"/>
      <c r="IL9" s="72"/>
      <c r="IM9" s="72"/>
      <c r="IN9" s="72"/>
      <c r="IO9" s="72"/>
      <c r="IP9" s="72"/>
      <c r="IQ9" s="72"/>
      <c r="IR9" s="72"/>
      <c r="IS9" s="72"/>
      <c r="IT9" s="72"/>
      <c r="IU9" s="72"/>
      <c r="IV9" s="72"/>
      <c r="IW9" s="72"/>
    </row>
    <row r="10" spans="1:257" s="23" customFormat="1" ht="15" customHeight="1" x14ac:dyDescent="0.25">
      <c r="A10" s="4"/>
      <c r="B10" s="5"/>
      <c r="C10" s="14"/>
      <c r="D10" s="34" t="s">
        <v>34</v>
      </c>
      <c r="E10" s="14"/>
      <c r="F10" s="14"/>
      <c r="G10" s="14"/>
      <c r="H10" s="14"/>
      <c r="I10" s="14"/>
      <c r="J10" s="14"/>
      <c r="K10" s="14"/>
      <c r="N10" s="14"/>
      <c r="O10" s="14"/>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72"/>
      <c r="BK10" s="72"/>
      <c r="BL10" s="72"/>
      <c r="BM10" s="72"/>
      <c r="BN10" s="72"/>
      <c r="BO10" s="72"/>
      <c r="BP10" s="72"/>
      <c r="BQ10" s="72"/>
      <c r="BR10" s="72"/>
      <c r="BS10" s="72"/>
      <c r="BT10" s="72"/>
      <c r="BU10" s="72"/>
      <c r="BV10" s="72"/>
      <c r="BW10" s="72"/>
      <c r="BX10" s="72"/>
      <c r="BY10" s="72"/>
      <c r="BZ10" s="72"/>
      <c r="CA10" s="72"/>
      <c r="CB10" s="72"/>
      <c r="CC10" s="72"/>
      <c r="CD10" s="72"/>
      <c r="CE10" s="72"/>
      <c r="CF10" s="72"/>
      <c r="CG10" s="72"/>
      <c r="CH10" s="72"/>
      <c r="CI10" s="72"/>
      <c r="CJ10" s="72"/>
      <c r="CK10" s="72"/>
      <c r="CL10" s="72"/>
      <c r="CM10" s="72"/>
      <c r="CN10" s="72"/>
      <c r="CO10" s="72"/>
      <c r="CP10" s="72"/>
      <c r="CQ10" s="72"/>
      <c r="CR10" s="72"/>
      <c r="CS10" s="72"/>
      <c r="CT10" s="72"/>
      <c r="CU10" s="72"/>
      <c r="CV10" s="72"/>
      <c r="CW10" s="72"/>
      <c r="CX10" s="72"/>
      <c r="CY10" s="72"/>
      <c r="CZ10" s="72"/>
      <c r="DA10" s="72"/>
      <c r="DB10" s="72"/>
      <c r="DC10" s="72"/>
      <c r="DD10" s="72"/>
      <c r="DE10" s="72"/>
      <c r="DF10" s="72"/>
      <c r="DG10" s="72"/>
      <c r="DH10" s="72"/>
      <c r="DI10" s="72"/>
      <c r="DJ10" s="72"/>
      <c r="DK10" s="72"/>
      <c r="DL10" s="72"/>
      <c r="DM10" s="72"/>
      <c r="DN10" s="72"/>
      <c r="DO10" s="72"/>
      <c r="DP10" s="72"/>
      <c r="DQ10" s="72"/>
      <c r="DR10" s="72"/>
      <c r="DS10" s="72"/>
      <c r="DT10" s="72"/>
      <c r="DU10" s="72"/>
      <c r="DV10" s="72"/>
      <c r="DW10" s="72"/>
      <c r="DX10" s="72"/>
      <c r="DY10" s="72"/>
      <c r="DZ10" s="72"/>
      <c r="EA10" s="72"/>
      <c r="EB10" s="72"/>
      <c r="EC10" s="72"/>
      <c r="ED10" s="72"/>
      <c r="EE10" s="72"/>
      <c r="EF10" s="72"/>
      <c r="EG10" s="72"/>
      <c r="EH10" s="72"/>
      <c r="EI10" s="72"/>
      <c r="EJ10" s="72"/>
      <c r="EK10" s="72"/>
      <c r="EL10" s="72"/>
      <c r="EM10" s="72"/>
      <c r="EN10" s="72"/>
      <c r="EO10" s="72"/>
      <c r="EP10" s="72"/>
      <c r="EQ10" s="72"/>
      <c r="ER10" s="72"/>
      <c r="ES10" s="72"/>
      <c r="ET10" s="72"/>
      <c r="EU10" s="72"/>
      <c r="EV10" s="72"/>
      <c r="EW10" s="72"/>
      <c r="EX10" s="72"/>
      <c r="EY10" s="72"/>
      <c r="EZ10" s="72"/>
      <c r="FA10" s="72"/>
      <c r="FB10" s="72"/>
      <c r="FC10" s="72"/>
      <c r="FD10" s="72"/>
      <c r="FE10" s="72"/>
      <c r="FF10" s="72"/>
      <c r="FG10" s="72"/>
      <c r="FH10" s="72"/>
      <c r="FI10" s="72"/>
      <c r="FJ10" s="72"/>
      <c r="FK10" s="72"/>
      <c r="FL10" s="72"/>
      <c r="FM10" s="72"/>
      <c r="FN10" s="72"/>
      <c r="FO10" s="72"/>
      <c r="FP10" s="72"/>
      <c r="FQ10" s="72"/>
      <c r="FR10" s="72"/>
      <c r="FS10" s="72"/>
      <c r="FT10" s="72"/>
      <c r="FU10" s="72"/>
      <c r="FV10" s="72"/>
      <c r="FW10" s="72"/>
      <c r="FX10" s="72"/>
      <c r="FY10" s="72"/>
      <c r="FZ10" s="72"/>
      <c r="GA10" s="72"/>
      <c r="GB10" s="72"/>
      <c r="GC10" s="72"/>
      <c r="GD10" s="72"/>
      <c r="GE10" s="72"/>
      <c r="GF10" s="72"/>
      <c r="GG10" s="72"/>
      <c r="GH10" s="72"/>
      <c r="GI10" s="72"/>
      <c r="GJ10" s="72"/>
      <c r="GK10" s="72"/>
      <c r="GL10" s="72"/>
      <c r="GM10" s="72"/>
      <c r="GN10" s="72"/>
      <c r="GO10" s="72"/>
      <c r="GP10" s="72"/>
      <c r="GQ10" s="72"/>
      <c r="GR10" s="72"/>
      <c r="GS10" s="72"/>
      <c r="GT10" s="72"/>
      <c r="GU10" s="72"/>
      <c r="GV10" s="72"/>
      <c r="GW10" s="72"/>
      <c r="GX10" s="72"/>
      <c r="GY10" s="72"/>
      <c r="GZ10" s="72"/>
      <c r="HA10" s="72"/>
      <c r="HB10" s="72"/>
      <c r="HC10" s="72"/>
      <c r="HD10" s="72"/>
      <c r="HE10" s="72"/>
      <c r="HF10" s="72"/>
      <c r="HG10" s="72"/>
      <c r="HH10" s="72"/>
      <c r="HI10" s="72"/>
      <c r="HJ10" s="72"/>
      <c r="HK10" s="72"/>
      <c r="HL10" s="72"/>
      <c r="HM10" s="72"/>
      <c r="HN10" s="72"/>
      <c r="HO10" s="72"/>
      <c r="HP10" s="72"/>
      <c r="HQ10" s="72"/>
      <c r="HR10" s="72"/>
      <c r="HS10" s="72"/>
      <c r="HT10" s="72"/>
      <c r="HU10" s="72"/>
      <c r="HV10" s="72"/>
      <c r="HW10" s="72"/>
      <c r="HX10" s="72"/>
      <c r="HY10" s="72"/>
      <c r="HZ10" s="72"/>
      <c r="IA10" s="72"/>
      <c r="IB10" s="72"/>
      <c r="IC10" s="72"/>
      <c r="ID10" s="72"/>
      <c r="IE10" s="72"/>
      <c r="IF10" s="72"/>
      <c r="IG10" s="72"/>
      <c r="IH10" s="72"/>
      <c r="II10" s="72"/>
      <c r="IJ10" s="72"/>
      <c r="IK10" s="72"/>
      <c r="IL10" s="72"/>
      <c r="IM10" s="72"/>
      <c r="IN10" s="72"/>
      <c r="IO10" s="72"/>
      <c r="IP10" s="72"/>
      <c r="IQ10" s="72"/>
      <c r="IR10" s="72"/>
      <c r="IS10" s="72"/>
      <c r="IT10" s="72"/>
      <c r="IU10" s="72"/>
      <c r="IV10" s="72"/>
      <c r="IW10" s="72"/>
    </row>
    <row r="11" spans="1:257" s="23" customFormat="1" ht="15" customHeight="1" x14ac:dyDescent="0.25">
      <c r="A11" s="4"/>
      <c r="B11" s="5"/>
      <c r="C11" s="14"/>
      <c r="E11" s="32" t="e">
        <f>IF('3 Förutsättningar'!G11&lt;&gt;"","",'3 Förutsättningar'!$M$12+1.2)</f>
        <v>#VALUE!</v>
      </c>
      <c r="F11" s="32" t="e">
        <f>IF(E11&lt;&gt;"",E11+1,"")</f>
        <v>#VALUE!</v>
      </c>
      <c r="G11" s="32" t="e">
        <f t="shared" ref="G11:J11" si="0">IF(F11&lt;&gt;"",F11+1,"")</f>
        <v>#VALUE!</v>
      </c>
      <c r="H11" s="32" t="e">
        <f t="shared" si="0"/>
        <v>#VALUE!</v>
      </c>
      <c r="I11" s="32" t="e">
        <f t="shared" si="0"/>
        <v>#VALUE!</v>
      </c>
      <c r="J11" s="32" t="e">
        <f t="shared" si="0"/>
        <v>#VALUE!</v>
      </c>
      <c r="K11" s="37"/>
      <c r="L11" s="25"/>
      <c r="M11" s="25"/>
      <c r="N11" s="25"/>
      <c r="O11" s="25"/>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2"/>
      <c r="CN11" s="72"/>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2"/>
      <c r="FZ11" s="72"/>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2"/>
      <c r="HS11" s="72"/>
      <c r="HT11" s="72"/>
      <c r="HU11" s="72"/>
      <c r="HV11" s="72"/>
      <c r="HW11" s="72"/>
      <c r="HX11" s="72"/>
      <c r="HY11" s="72"/>
      <c r="HZ11" s="72"/>
      <c r="IA11" s="72"/>
      <c r="IB11" s="72"/>
      <c r="IC11" s="72"/>
      <c r="ID11" s="72"/>
      <c r="IE11" s="72"/>
      <c r="IF11" s="72"/>
      <c r="IG11" s="72"/>
      <c r="IH11" s="72"/>
      <c r="II11" s="72"/>
      <c r="IJ11" s="72"/>
      <c r="IK11" s="72"/>
      <c r="IL11" s="72"/>
      <c r="IM11" s="72"/>
      <c r="IN11" s="72"/>
      <c r="IO11" s="72"/>
      <c r="IP11" s="72"/>
      <c r="IQ11" s="72"/>
      <c r="IR11" s="72"/>
      <c r="IS11" s="72"/>
      <c r="IT11" s="72"/>
      <c r="IU11" s="72"/>
      <c r="IV11" s="72"/>
      <c r="IW11" s="72"/>
    </row>
    <row r="12" spans="1:257" s="23" customFormat="1" x14ac:dyDescent="0.25">
      <c r="A12" s="4"/>
      <c r="B12" s="5"/>
      <c r="C12" s="14"/>
      <c r="D12" s="185" t="s">
        <v>9</v>
      </c>
      <c r="E12" s="32" t="str">
        <f ca="1">IF('3 Förutsättningar'!G12&lt;&gt;"","",'3 Förutsättningar'!$M$12+1.2)</f>
        <v/>
      </c>
      <c r="F12" s="32" t="str">
        <f ca="1">IF(E12&lt;&gt;"",E12+1,"")</f>
        <v/>
      </c>
      <c r="G12" s="32" t="str">
        <f ca="1">IF(F12&lt;&gt;"",F12+1,"")</f>
        <v/>
      </c>
      <c r="H12" s="32" t="str">
        <f ca="1">IF(G12&lt;&gt;"",G12+1,"")</f>
        <v/>
      </c>
      <c r="I12" s="32" t="str">
        <f t="shared" ref="I12:J12" ca="1" si="1">IF(H12&lt;&gt;"",H12+1,"")</f>
        <v/>
      </c>
      <c r="J12" s="32" t="str">
        <f t="shared" ca="1" si="1"/>
        <v/>
      </c>
      <c r="K12" s="152"/>
      <c r="L12" s="25"/>
      <c r="M12" s="25"/>
      <c r="N12" s="25"/>
      <c r="O12" s="25"/>
      <c r="Q12" s="72"/>
      <c r="R12" s="72"/>
      <c r="S12" s="72"/>
      <c r="T12" s="72"/>
      <c r="U12" s="72"/>
      <c r="V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c r="EY12" s="72"/>
      <c r="EZ12" s="72"/>
      <c r="FA12" s="72"/>
      <c r="FB12" s="72"/>
      <c r="FC12" s="72"/>
      <c r="FD12" s="72"/>
      <c r="FE12" s="72"/>
      <c r="FF12" s="72"/>
      <c r="FG12" s="72"/>
      <c r="FH12" s="72"/>
      <c r="FI12" s="72"/>
      <c r="FJ12" s="72"/>
      <c r="FK12" s="72"/>
      <c r="FL12" s="72"/>
      <c r="FM12" s="72"/>
      <c r="FN12" s="72"/>
      <c r="FO12" s="72"/>
      <c r="FP12" s="72"/>
      <c r="FQ12" s="72"/>
      <c r="FR12" s="72"/>
      <c r="FS12" s="72"/>
      <c r="FT12" s="72"/>
      <c r="FU12" s="72"/>
      <c r="FV12" s="72"/>
      <c r="FW12" s="72"/>
      <c r="FX12" s="72"/>
      <c r="FY12" s="72"/>
      <c r="FZ12" s="72"/>
      <c r="GA12" s="72"/>
      <c r="GB12" s="72"/>
      <c r="GC12" s="72"/>
      <c r="GD12" s="72"/>
      <c r="GE12" s="72"/>
      <c r="GF12" s="72"/>
      <c r="GG12" s="72"/>
      <c r="GH12" s="72"/>
      <c r="GI12" s="72"/>
      <c r="GJ12" s="72"/>
      <c r="GK12" s="72"/>
      <c r="GL12" s="72"/>
      <c r="GM12" s="72"/>
      <c r="GN12" s="72"/>
      <c r="GO12" s="72"/>
      <c r="GP12" s="72"/>
      <c r="GQ12" s="72"/>
      <c r="GR12" s="72"/>
      <c r="GS12" s="72"/>
      <c r="GT12" s="72"/>
      <c r="GU12" s="72"/>
      <c r="GV12" s="72"/>
      <c r="GW12" s="72"/>
      <c r="GX12" s="72"/>
      <c r="GY12" s="72"/>
      <c r="GZ12" s="72"/>
      <c r="HA12" s="72"/>
      <c r="HB12" s="72"/>
      <c r="HC12" s="72"/>
      <c r="HD12" s="72"/>
      <c r="HE12" s="72"/>
      <c r="HF12" s="72"/>
      <c r="HG12" s="72"/>
      <c r="HH12" s="72"/>
      <c r="HI12" s="72"/>
      <c r="HJ12" s="72"/>
      <c r="HK12" s="72"/>
      <c r="HL12" s="72"/>
      <c r="HM12" s="72"/>
      <c r="HN12" s="72"/>
      <c r="HO12" s="72"/>
      <c r="HP12" s="72"/>
      <c r="HQ12" s="72"/>
      <c r="HR12" s="72"/>
      <c r="HS12" s="72"/>
      <c r="HT12" s="72"/>
      <c r="HU12" s="72"/>
      <c r="HV12" s="72"/>
      <c r="HW12" s="72"/>
      <c r="HX12" s="72"/>
      <c r="HY12" s="72"/>
      <c r="HZ12" s="72"/>
      <c r="IA12" s="72"/>
      <c r="IB12" s="72"/>
      <c r="IC12" s="72"/>
      <c r="ID12" s="72"/>
      <c r="IE12" s="72"/>
      <c r="IF12" s="72"/>
      <c r="IG12" s="72"/>
      <c r="IH12" s="72"/>
      <c r="II12" s="72"/>
      <c r="IJ12" s="72"/>
      <c r="IK12" s="72"/>
      <c r="IL12" s="72"/>
      <c r="IM12" s="72"/>
      <c r="IN12" s="72"/>
      <c r="IO12" s="72"/>
      <c r="IP12" s="72"/>
      <c r="IQ12" s="72"/>
      <c r="IR12" s="72"/>
      <c r="IS12" s="72"/>
      <c r="IT12" s="72"/>
      <c r="IU12" s="72"/>
      <c r="IV12" s="72"/>
      <c r="IW12" s="72"/>
    </row>
    <row r="13" spans="1:257" s="23" customFormat="1" x14ac:dyDescent="0.25">
      <c r="A13" s="4"/>
      <c r="B13" s="5"/>
      <c r="C13" s="14"/>
      <c r="D13" s="185"/>
      <c r="E13" s="26" t="str">
        <f ca="1">IF('3 Förutsättningar'!G12&lt;&gt;"","",'3 Förutsättningar'!F12)</f>
        <v/>
      </c>
      <c r="F13" s="26" t="str">
        <f ca="1">IF(E13&lt;&gt;"",E13+1,"")</f>
        <v/>
      </c>
      <c r="G13" s="26" t="str">
        <f t="shared" ref="G13:J13" ca="1" si="2">IF(F13&lt;&gt;"",F13+1,"")</f>
        <v/>
      </c>
      <c r="H13" s="26" t="str">
        <f t="shared" ca="1" si="2"/>
        <v/>
      </c>
      <c r="I13" s="26" t="str">
        <f t="shared" ca="1" si="2"/>
        <v/>
      </c>
      <c r="J13" s="26" t="str">
        <f t="shared" ca="1" si="2"/>
        <v/>
      </c>
      <c r="K13" s="152"/>
      <c r="L13" s="25"/>
      <c r="M13" s="25"/>
      <c r="N13" s="25"/>
      <c r="O13" s="25"/>
      <c r="Q13" s="72"/>
      <c r="R13" s="72"/>
      <c r="S13" s="72"/>
      <c r="T13" s="72"/>
      <c r="U13" s="72"/>
      <c r="V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c r="EY13" s="72"/>
      <c r="EZ13" s="72"/>
      <c r="FA13" s="72"/>
      <c r="FB13" s="72"/>
      <c r="FC13" s="72"/>
      <c r="FD13" s="72"/>
      <c r="FE13" s="72"/>
      <c r="FF13" s="72"/>
      <c r="FG13" s="72"/>
      <c r="FH13" s="72"/>
      <c r="FI13" s="72"/>
      <c r="FJ13" s="72"/>
      <c r="FK13" s="72"/>
      <c r="FL13" s="72"/>
      <c r="FM13" s="72"/>
      <c r="FN13" s="72"/>
      <c r="FO13" s="72"/>
      <c r="FP13" s="72"/>
      <c r="FQ13" s="72"/>
      <c r="FR13" s="72"/>
      <c r="FS13" s="72"/>
      <c r="FT13" s="72"/>
      <c r="FU13" s="72"/>
      <c r="FV13" s="72"/>
      <c r="FW13" s="72"/>
      <c r="FX13" s="72"/>
      <c r="FY13" s="72"/>
      <c r="FZ13" s="72"/>
      <c r="GA13" s="72"/>
      <c r="GB13" s="72"/>
      <c r="GC13" s="72"/>
      <c r="GD13" s="72"/>
      <c r="GE13" s="72"/>
      <c r="GF13" s="72"/>
      <c r="GG13" s="72"/>
      <c r="GH13" s="72"/>
      <c r="GI13" s="72"/>
      <c r="GJ13" s="72"/>
      <c r="GK13" s="72"/>
      <c r="GL13" s="72"/>
      <c r="GM13" s="72"/>
      <c r="GN13" s="72"/>
      <c r="GO13" s="72"/>
      <c r="GP13" s="72"/>
      <c r="GQ13" s="72"/>
      <c r="GR13" s="72"/>
      <c r="GS13" s="72"/>
      <c r="GT13" s="72"/>
      <c r="GU13" s="72"/>
      <c r="GV13" s="72"/>
      <c r="GW13" s="72"/>
      <c r="GX13" s="72"/>
      <c r="GY13" s="72"/>
      <c r="GZ13" s="72"/>
      <c r="HA13" s="72"/>
      <c r="HB13" s="72"/>
      <c r="HC13" s="72"/>
      <c r="HD13" s="72"/>
      <c r="HE13" s="72"/>
      <c r="HF13" s="72"/>
      <c r="HG13" s="72"/>
      <c r="HH13" s="72"/>
      <c r="HI13" s="72"/>
      <c r="HJ13" s="72"/>
      <c r="HK13" s="72"/>
      <c r="HL13" s="72"/>
      <c r="HM13" s="72"/>
      <c r="HN13" s="72"/>
      <c r="HO13" s="72"/>
      <c r="HP13" s="72"/>
      <c r="HQ13" s="72"/>
      <c r="HR13" s="72"/>
      <c r="HS13" s="72"/>
      <c r="HT13" s="72"/>
      <c r="HU13" s="72"/>
      <c r="HV13" s="72"/>
      <c r="HW13" s="72"/>
      <c r="HX13" s="72"/>
      <c r="HY13" s="72"/>
      <c r="HZ13" s="72"/>
      <c r="IA13" s="72"/>
      <c r="IB13" s="72"/>
      <c r="IC13" s="72"/>
      <c r="ID13" s="72"/>
      <c r="IE13" s="72"/>
      <c r="IF13" s="72"/>
      <c r="IG13" s="72"/>
      <c r="IH13" s="72"/>
      <c r="II13" s="72"/>
      <c r="IJ13" s="72"/>
      <c r="IK13" s="72"/>
      <c r="IL13" s="72"/>
      <c r="IM13" s="72"/>
      <c r="IN13" s="72"/>
      <c r="IO13" s="72"/>
      <c r="IP13" s="72"/>
      <c r="IQ13" s="72"/>
      <c r="IR13" s="72"/>
      <c r="IS13" s="72"/>
      <c r="IT13" s="72"/>
      <c r="IU13" s="72"/>
      <c r="IV13" s="72"/>
      <c r="IW13" s="72"/>
    </row>
    <row r="14" spans="1:257" s="23" customFormat="1" ht="15.75" thickBot="1" x14ac:dyDescent="0.3">
      <c r="A14" s="4"/>
      <c r="B14" s="5"/>
      <c r="C14" s="14"/>
      <c r="D14" s="186"/>
      <c r="E14" s="136" t="str">
        <f ca="1">IF(E13&lt;&gt;"",CONCATENATE("/",E13+1),"")</f>
        <v/>
      </c>
      <c r="F14" s="136" t="str">
        <f ca="1">IF(F13&lt;&gt;"",CONCATENATE("/",F13+1),"")</f>
        <v/>
      </c>
      <c r="G14" s="136" t="str">
        <f t="shared" ref="G14:J14" ca="1" si="3">IF(G13&lt;&gt;"",CONCATENATE("/",G13+1),"")</f>
        <v/>
      </c>
      <c r="H14" s="136" t="str">
        <f t="shared" ca="1" si="3"/>
        <v/>
      </c>
      <c r="I14" s="136" t="str">
        <f t="shared" ca="1" si="3"/>
        <v/>
      </c>
      <c r="J14" s="136" t="str">
        <f t="shared" ca="1" si="3"/>
        <v/>
      </c>
      <c r="K14" s="152"/>
      <c r="L14" s="38"/>
      <c r="M14" s="38"/>
      <c r="N14" s="38"/>
      <c r="O14" s="38"/>
      <c r="Q14" s="72"/>
      <c r="R14" s="72"/>
      <c r="S14" s="72"/>
      <c r="T14" s="72"/>
      <c r="U14" s="72"/>
      <c r="V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c r="EY14" s="72"/>
      <c r="EZ14" s="72"/>
      <c r="FA14" s="72"/>
      <c r="FB14" s="72"/>
      <c r="FC14" s="72"/>
      <c r="FD14" s="72"/>
      <c r="FE14" s="72"/>
      <c r="FF14" s="72"/>
      <c r="FG14" s="72"/>
      <c r="FH14" s="72"/>
      <c r="FI14" s="72"/>
      <c r="FJ14" s="72"/>
      <c r="FK14" s="72"/>
      <c r="FL14" s="72"/>
      <c r="FM14" s="72"/>
      <c r="FN14" s="72"/>
      <c r="FO14" s="72"/>
      <c r="FP14" s="72"/>
      <c r="FQ14" s="72"/>
      <c r="FR14" s="72"/>
      <c r="FS14" s="72"/>
      <c r="FT14" s="72"/>
      <c r="FU14" s="72"/>
      <c r="FV14" s="72"/>
      <c r="FW14" s="72"/>
      <c r="FX14" s="72"/>
      <c r="FY14" s="72"/>
      <c r="FZ14" s="72"/>
      <c r="GA14" s="72"/>
      <c r="GB14" s="72"/>
      <c r="GC14" s="72"/>
      <c r="GD14" s="72"/>
      <c r="GE14" s="72"/>
      <c r="GF14" s="72"/>
      <c r="GG14" s="72"/>
      <c r="GH14" s="72"/>
      <c r="GI14" s="72"/>
      <c r="GJ14" s="72"/>
      <c r="GK14" s="72"/>
      <c r="GL14" s="72"/>
      <c r="GM14" s="72"/>
      <c r="GN14" s="72"/>
      <c r="GO14" s="72"/>
      <c r="GP14" s="72"/>
      <c r="GQ14" s="72"/>
      <c r="GR14" s="72"/>
      <c r="GS14" s="72"/>
      <c r="GT14" s="72"/>
      <c r="GU14" s="72"/>
      <c r="GV14" s="72"/>
      <c r="GW14" s="72"/>
      <c r="GX14" s="72"/>
      <c r="GY14" s="72"/>
      <c r="GZ14" s="72"/>
      <c r="HA14" s="72"/>
      <c r="HB14" s="72"/>
      <c r="HC14" s="72"/>
      <c r="HD14" s="72"/>
      <c r="HE14" s="72"/>
      <c r="HF14" s="72"/>
      <c r="HG14" s="72"/>
      <c r="HH14" s="72"/>
      <c r="HI14" s="72"/>
      <c r="HJ14" s="72"/>
      <c r="HK14" s="72"/>
      <c r="HL14" s="72"/>
      <c r="HM14" s="72"/>
      <c r="HN14" s="72"/>
      <c r="HO14" s="72"/>
      <c r="HP14" s="72"/>
      <c r="HQ14" s="72"/>
      <c r="HR14" s="72"/>
      <c r="HS14" s="72"/>
      <c r="HT14" s="72"/>
      <c r="HU14" s="72"/>
      <c r="HV14" s="72"/>
      <c r="HW14" s="72"/>
      <c r="HX14" s="72"/>
      <c r="HY14" s="72"/>
      <c r="HZ14" s="72"/>
      <c r="IA14" s="72"/>
      <c r="IB14" s="72"/>
      <c r="IC14" s="72"/>
      <c r="ID14" s="72"/>
      <c r="IE14" s="72"/>
      <c r="IF14" s="72"/>
      <c r="IG14" s="72"/>
      <c r="IH14" s="72"/>
      <c r="II14" s="72"/>
      <c r="IJ14" s="72"/>
      <c r="IK14" s="72"/>
      <c r="IL14" s="72"/>
      <c r="IM14" s="72"/>
      <c r="IN14" s="72"/>
      <c r="IO14" s="72"/>
      <c r="IP14" s="72"/>
      <c r="IQ14" s="72"/>
      <c r="IR14" s="72"/>
      <c r="IS14" s="72"/>
      <c r="IT14" s="72"/>
      <c r="IU14" s="72"/>
      <c r="IV14" s="72"/>
      <c r="IW14" s="72"/>
    </row>
    <row r="15" spans="1:257" s="23" customFormat="1" x14ac:dyDescent="0.25">
      <c r="A15" s="4"/>
      <c r="B15" s="5"/>
      <c r="C15" s="14"/>
      <c r="D15" s="187" t="s">
        <v>137</v>
      </c>
      <c r="E15" s="188" t="str">
        <f>IF(AND(E20&lt;&gt;"",E21&lt;&gt;"",E22&lt;&gt;"",E22&lt;&gt;""),SUM(E20:E23),"")</f>
        <v/>
      </c>
      <c r="F15" s="145"/>
      <c r="G15" s="145"/>
      <c r="H15" s="145"/>
      <c r="I15" s="145"/>
      <c r="J15" s="147"/>
      <c r="K15" s="149" t="str">
        <f>IF(OR(F15&gt;="",G15&gt;="",H15&gt;="",I15&gt;="",J15&gt;=""),"FEL","")</f>
        <v>FEL</v>
      </c>
      <c r="L15" s="38"/>
      <c r="M15" s="38"/>
      <c r="N15" s="38"/>
      <c r="O15" s="38"/>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c r="EY15" s="72"/>
      <c r="EZ15" s="72"/>
      <c r="FA15" s="72"/>
      <c r="FB15" s="72"/>
      <c r="FC15" s="72"/>
      <c r="FD15" s="72"/>
      <c r="FE15" s="72"/>
      <c r="FF15" s="72"/>
      <c r="FG15" s="72"/>
      <c r="FH15" s="72"/>
      <c r="FI15" s="72"/>
      <c r="FJ15" s="72"/>
      <c r="FK15" s="72"/>
      <c r="FL15" s="72"/>
      <c r="FM15" s="72"/>
      <c r="FN15" s="72"/>
      <c r="FO15" s="72"/>
      <c r="FP15" s="72"/>
      <c r="FQ15" s="72"/>
      <c r="FR15" s="72"/>
      <c r="FS15" s="72"/>
      <c r="FT15" s="72"/>
      <c r="FU15" s="72"/>
      <c r="FV15" s="72"/>
      <c r="FW15" s="72"/>
      <c r="FX15" s="72"/>
      <c r="FY15" s="72"/>
      <c r="FZ15" s="72"/>
      <c r="GA15" s="72"/>
      <c r="GB15" s="72"/>
      <c r="GC15" s="72"/>
      <c r="GD15" s="72"/>
      <c r="GE15" s="72"/>
      <c r="GF15" s="72"/>
      <c r="GG15" s="72"/>
      <c r="GH15" s="72"/>
      <c r="GI15" s="72"/>
      <c r="GJ15" s="72"/>
      <c r="GK15" s="72"/>
      <c r="GL15" s="72"/>
      <c r="GM15" s="72"/>
      <c r="GN15" s="72"/>
      <c r="GO15" s="72"/>
      <c r="GP15" s="72"/>
      <c r="GQ15" s="72"/>
      <c r="GR15" s="72"/>
      <c r="GS15" s="72"/>
      <c r="GT15" s="72"/>
      <c r="GU15" s="72"/>
      <c r="GV15" s="72"/>
      <c r="GW15" s="72"/>
      <c r="GX15" s="72"/>
      <c r="GY15" s="72"/>
      <c r="GZ15" s="72"/>
      <c r="HA15" s="72"/>
      <c r="HB15" s="72"/>
      <c r="HC15" s="72"/>
      <c r="HD15" s="72"/>
      <c r="HE15" s="72"/>
      <c r="HF15" s="72"/>
      <c r="HG15" s="72"/>
      <c r="HH15" s="72"/>
      <c r="HI15" s="72"/>
      <c r="HJ15" s="72"/>
      <c r="HK15" s="72"/>
      <c r="HL15" s="72"/>
      <c r="HM15" s="72"/>
      <c r="HN15" s="72"/>
      <c r="HO15" s="72"/>
      <c r="HP15" s="72"/>
      <c r="HQ15" s="72"/>
      <c r="HR15" s="72"/>
      <c r="HS15" s="72"/>
      <c r="HT15" s="72"/>
      <c r="HU15" s="72"/>
      <c r="HV15" s="72"/>
      <c r="HW15" s="72"/>
      <c r="HX15" s="72"/>
      <c r="HY15" s="72"/>
      <c r="HZ15" s="72"/>
      <c r="IA15" s="72"/>
      <c r="IB15" s="72"/>
      <c r="IC15" s="72"/>
      <c r="ID15" s="72"/>
      <c r="IE15" s="72"/>
      <c r="IF15" s="72"/>
      <c r="IG15" s="72"/>
      <c r="IH15" s="72"/>
      <c r="II15" s="72"/>
      <c r="IJ15" s="72"/>
      <c r="IK15" s="72"/>
      <c r="IL15" s="72"/>
      <c r="IM15" s="72"/>
      <c r="IN15" s="72"/>
      <c r="IO15" s="72"/>
      <c r="IP15" s="72"/>
      <c r="IQ15" s="72"/>
      <c r="IR15" s="72"/>
      <c r="IS15" s="72"/>
      <c r="IT15" s="72"/>
      <c r="IU15" s="72"/>
      <c r="IV15" s="72"/>
      <c r="IW15" s="72"/>
    </row>
    <row r="16" spans="1:257" s="23" customFormat="1" x14ac:dyDescent="0.25">
      <c r="A16" s="4"/>
      <c r="B16" s="5"/>
      <c r="C16" s="14"/>
      <c r="D16" s="189" t="s">
        <v>141</v>
      </c>
      <c r="E16" s="190" t="str">
        <f>IF(AND(E20&lt;&gt;"",E21&lt;&gt;"",E22&lt;&gt;"",E22&lt;&gt;""),SUM(E20:E21)/SUM(E20:E22),"")</f>
        <v/>
      </c>
      <c r="F16" s="146"/>
      <c r="G16" s="146"/>
      <c r="H16" s="146"/>
      <c r="I16" s="146"/>
      <c r="J16" s="148"/>
      <c r="K16" s="149" t="str">
        <f>IF(OR(F16&gt;="",G16&gt;="",H16&gt;="",I16&gt;="",J16&gt;=""),"FEL","")</f>
        <v>FEL</v>
      </c>
      <c r="L16" s="191"/>
      <c r="M16" s="191"/>
      <c r="N16" s="191"/>
      <c r="O16" s="38"/>
      <c r="Q16" s="72"/>
      <c r="R16" s="72"/>
      <c r="S16" s="72"/>
      <c r="T16" s="72"/>
      <c r="U16" s="72"/>
      <c r="V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c r="EY16" s="72"/>
      <c r="EZ16" s="72"/>
      <c r="FA16" s="72"/>
      <c r="FB16" s="72"/>
      <c r="FC16" s="72"/>
      <c r="FD16" s="72"/>
      <c r="FE16" s="72"/>
      <c r="FF16" s="72"/>
      <c r="FG16" s="72"/>
      <c r="FH16" s="72"/>
      <c r="FI16" s="72"/>
      <c r="FJ16" s="72"/>
      <c r="FK16" s="72"/>
      <c r="FL16" s="72"/>
      <c r="FM16" s="72"/>
      <c r="FN16" s="72"/>
      <c r="FO16" s="72"/>
      <c r="FP16" s="72"/>
      <c r="FQ16" s="72"/>
      <c r="FR16" s="72"/>
      <c r="FS16" s="72"/>
      <c r="FT16" s="72"/>
      <c r="FU16" s="72"/>
      <c r="FV16" s="72"/>
      <c r="FW16" s="72"/>
      <c r="FX16" s="72"/>
      <c r="FY16" s="72"/>
      <c r="FZ16" s="72"/>
      <c r="GA16" s="72"/>
      <c r="GB16" s="72"/>
      <c r="GC16" s="72"/>
      <c r="GD16" s="72"/>
      <c r="GE16" s="72"/>
      <c r="GF16" s="72"/>
      <c r="GG16" s="72"/>
      <c r="GH16" s="72"/>
      <c r="GI16" s="72"/>
      <c r="GJ16" s="72"/>
      <c r="GK16" s="72"/>
      <c r="GL16" s="72"/>
      <c r="GM16" s="72"/>
      <c r="GN16" s="72"/>
      <c r="GO16" s="72"/>
      <c r="GP16" s="72"/>
      <c r="GQ16" s="72"/>
      <c r="GR16" s="72"/>
      <c r="GS16" s="72"/>
      <c r="GT16" s="72"/>
      <c r="GU16" s="72"/>
      <c r="GV16" s="72"/>
      <c r="GW16" s="72"/>
      <c r="GX16" s="72"/>
      <c r="GY16" s="72"/>
      <c r="GZ16" s="72"/>
      <c r="HA16" s="72"/>
      <c r="HB16" s="72"/>
      <c r="HC16" s="72"/>
      <c r="HD16" s="72"/>
      <c r="HE16" s="72"/>
      <c r="HF16" s="72"/>
      <c r="HG16" s="72"/>
      <c r="HH16" s="72"/>
      <c r="HI16" s="72"/>
      <c r="HJ16" s="72"/>
      <c r="HK16" s="72"/>
      <c r="HL16" s="72"/>
      <c r="HM16" s="72"/>
      <c r="HN16" s="72"/>
      <c r="HO16" s="72"/>
      <c r="HP16" s="72"/>
      <c r="HQ16" s="72"/>
      <c r="HR16" s="72"/>
      <c r="HS16" s="72"/>
      <c r="HT16" s="72"/>
      <c r="HU16" s="72"/>
      <c r="HV16" s="72"/>
      <c r="HW16" s="72"/>
      <c r="HX16" s="72"/>
      <c r="HY16" s="72"/>
      <c r="HZ16" s="72"/>
      <c r="IA16" s="72"/>
      <c r="IB16" s="72"/>
      <c r="IC16" s="72"/>
      <c r="ID16" s="72"/>
      <c r="IE16" s="72"/>
      <c r="IF16" s="72"/>
      <c r="IG16" s="72"/>
      <c r="IH16" s="72"/>
      <c r="II16" s="72"/>
      <c r="IJ16" s="72"/>
      <c r="IK16" s="72"/>
      <c r="IL16" s="72"/>
      <c r="IM16" s="72"/>
      <c r="IN16" s="72"/>
      <c r="IO16" s="72"/>
      <c r="IP16" s="72"/>
      <c r="IQ16" s="72"/>
      <c r="IR16" s="72"/>
      <c r="IS16" s="72"/>
      <c r="IT16" s="72"/>
      <c r="IU16" s="72"/>
      <c r="IV16" s="72"/>
      <c r="IW16" s="72"/>
    </row>
    <row r="17" spans="1:257" s="23" customFormat="1" x14ac:dyDescent="0.25">
      <c r="A17" s="4"/>
      <c r="B17" s="5"/>
      <c r="C17" s="14"/>
      <c r="D17" s="189" t="s">
        <v>142</v>
      </c>
      <c r="E17" s="190" t="str">
        <f>IF(AND(E20&lt;&gt;"",E21&lt;&gt;"",E22&lt;&gt;"",E22&lt;&gt;""),E21/SUM(E20:E21),"")</f>
        <v/>
      </c>
      <c r="F17" s="146"/>
      <c r="G17" s="146"/>
      <c r="H17" s="146"/>
      <c r="I17" s="146"/>
      <c r="J17" s="148"/>
      <c r="K17" s="149" t="str">
        <f t="shared" ref="K17" si="4">IF(OR(F17&gt;="",G17&gt;="",H17&gt;="",I17&gt;="",J17&gt;=""),"FEL","")</f>
        <v>FEL</v>
      </c>
      <c r="L17" s="191"/>
      <c r="M17" s="191"/>
      <c r="N17" s="191"/>
      <c r="O17" s="38"/>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c r="EY17" s="72"/>
      <c r="EZ17" s="72"/>
      <c r="FA17" s="72"/>
      <c r="FB17" s="72"/>
      <c r="FC17" s="72"/>
      <c r="FD17" s="72"/>
      <c r="FE17" s="72"/>
      <c r="FF17" s="72"/>
      <c r="FG17" s="72"/>
      <c r="FH17" s="72"/>
      <c r="FI17" s="72"/>
      <c r="FJ17" s="72"/>
      <c r="FK17" s="72"/>
      <c r="FL17" s="72"/>
      <c r="FM17" s="72"/>
      <c r="FN17" s="72"/>
      <c r="FO17" s="72"/>
      <c r="FP17" s="72"/>
      <c r="FQ17" s="72"/>
      <c r="FR17" s="72"/>
      <c r="FS17" s="72"/>
      <c r="FT17" s="72"/>
      <c r="FU17" s="72"/>
      <c r="FV17" s="72"/>
      <c r="FW17" s="72"/>
      <c r="FX17" s="72"/>
      <c r="FY17" s="72"/>
      <c r="FZ17" s="72"/>
      <c r="GA17" s="72"/>
      <c r="GB17" s="72"/>
      <c r="GC17" s="72"/>
      <c r="GD17" s="72"/>
      <c r="GE17" s="72"/>
      <c r="GF17" s="72"/>
      <c r="GG17" s="72"/>
      <c r="GH17" s="72"/>
      <c r="GI17" s="72"/>
      <c r="GJ17" s="72"/>
      <c r="GK17" s="72"/>
      <c r="GL17" s="72"/>
      <c r="GM17" s="72"/>
      <c r="GN17" s="72"/>
      <c r="GO17" s="72"/>
      <c r="GP17" s="72"/>
      <c r="GQ17" s="72"/>
      <c r="GR17" s="72"/>
      <c r="GS17" s="72"/>
      <c r="GT17" s="72"/>
      <c r="GU17" s="72"/>
      <c r="GV17" s="72"/>
      <c r="GW17" s="72"/>
      <c r="GX17" s="72"/>
      <c r="GY17" s="72"/>
      <c r="GZ17" s="72"/>
      <c r="HA17" s="72"/>
      <c r="HB17" s="72"/>
      <c r="HC17" s="72"/>
      <c r="HD17" s="72"/>
      <c r="HE17" s="72"/>
      <c r="HF17" s="72"/>
      <c r="HG17" s="72"/>
      <c r="HH17" s="72"/>
      <c r="HI17" s="72"/>
      <c r="HJ17" s="72"/>
      <c r="HK17" s="72"/>
      <c r="HL17" s="72"/>
      <c r="HM17" s="72"/>
      <c r="HN17" s="72"/>
      <c r="HO17" s="72"/>
      <c r="HP17" s="72"/>
      <c r="HQ17" s="72"/>
      <c r="HR17" s="72"/>
      <c r="HS17" s="72"/>
      <c r="HT17" s="72"/>
      <c r="HU17" s="72"/>
      <c r="HV17" s="72"/>
      <c r="HW17" s="72"/>
      <c r="HX17" s="72"/>
      <c r="HY17" s="72"/>
      <c r="HZ17" s="72"/>
      <c r="IA17" s="72"/>
      <c r="IB17" s="72"/>
      <c r="IC17" s="72"/>
      <c r="ID17" s="72"/>
      <c r="IE17" s="72"/>
      <c r="IF17" s="72"/>
      <c r="IG17" s="72"/>
      <c r="IH17" s="72"/>
      <c r="II17" s="72"/>
      <c r="IJ17" s="72"/>
      <c r="IK17" s="72"/>
      <c r="IL17" s="72"/>
      <c r="IM17" s="72"/>
      <c r="IN17" s="72"/>
      <c r="IO17" s="72"/>
      <c r="IP17" s="72"/>
      <c r="IQ17" s="72"/>
      <c r="IR17" s="72"/>
      <c r="IS17" s="72"/>
      <c r="IT17" s="72"/>
      <c r="IU17" s="72"/>
      <c r="IV17" s="72"/>
      <c r="IW17" s="72"/>
    </row>
    <row r="18" spans="1:257" s="23" customFormat="1" ht="15.75" thickBot="1" x14ac:dyDescent="0.3">
      <c r="A18" s="4"/>
      <c r="B18" s="5"/>
      <c r="C18" s="14"/>
      <c r="D18" s="192" t="s">
        <v>149</v>
      </c>
      <c r="E18" s="193" t="str">
        <f>IF(AND(E20&lt;&gt;"",E21&lt;&gt;"",E22&lt;&gt;"",E22&lt;&gt;""),E23/SUM(E20:E23),"")</f>
        <v/>
      </c>
      <c r="F18" s="146"/>
      <c r="G18" s="146"/>
      <c r="H18" s="146"/>
      <c r="I18" s="146"/>
      <c r="J18" s="148"/>
      <c r="K18" s="149" t="str">
        <f>IF(OR(F18&gt;="",G18&gt;="",H18&gt;="",I18&gt;="",J18&gt;=""),"FEL","")</f>
        <v>FEL</v>
      </c>
      <c r="L18" s="191"/>
      <c r="M18" s="191"/>
      <c r="N18" s="191"/>
      <c r="O18" s="39"/>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c r="EY18" s="72"/>
      <c r="EZ18" s="72"/>
      <c r="FA18" s="72"/>
      <c r="FB18" s="72"/>
      <c r="FC18" s="72"/>
      <c r="FD18" s="72"/>
      <c r="FE18" s="72"/>
      <c r="FF18" s="72"/>
      <c r="FG18" s="72"/>
      <c r="FH18" s="72"/>
      <c r="FI18" s="72"/>
      <c r="FJ18" s="72"/>
      <c r="FK18" s="72"/>
      <c r="FL18" s="72"/>
      <c r="FM18" s="72"/>
      <c r="FN18" s="72"/>
      <c r="FO18" s="72"/>
      <c r="FP18" s="72"/>
      <c r="FQ18" s="72"/>
      <c r="FR18" s="72"/>
      <c r="FS18" s="72"/>
      <c r="FT18" s="72"/>
      <c r="FU18" s="72"/>
      <c r="FV18" s="72"/>
      <c r="FW18" s="72"/>
      <c r="FX18" s="72"/>
      <c r="FY18" s="72"/>
      <c r="FZ18" s="72"/>
      <c r="GA18" s="72"/>
      <c r="GB18" s="72"/>
      <c r="GC18" s="72"/>
      <c r="GD18" s="72"/>
      <c r="GE18" s="72"/>
      <c r="GF18" s="72"/>
      <c r="GG18" s="72"/>
      <c r="GH18" s="72"/>
      <c r="GI18" s="72"/>
      <c r="GJ18" s="72"/>
      <c r="GK18" s="72"/>
      <c r="GL18" s="72"/>
      <c r="GM18" s="72"/>
      <c r="GN18" s="72"/>
      <c r="GO18" s="72"/>
      <c r="GP18" s="72"/>
      <c r="GQ18" s="72"/>
      <c r="GR18" s="72"/>
      <c r="GS18" s="72"/>
      <c r="GT18" s="72"/>
      <c r="GU18" s="72"/>
      <c r="GV18" s="72"/>
      <c r="GW18" s="72"/>
      <c r="GX18" s="72"/>
      <c r="GY18" s="72"/>
      <c r="GZ18" s="72"/>
      <c r="HA18" s="72"/>
      <c r="HB18" s="72"/>
      <c r="HC18" s="72"/>
      <c r="HD18" s="72"/>
      <c r="HE18" s="72"/>
      <c r="HF18" s="72"/>
      <c r="HG18" s="72"/>
      <c r="HH18" s="72"/>
      <c r="HI18" s="72"/>
      <c r="HJ18" s="72"/>
      <c r="HK18" s="72"/>
      <c r="HL18" s="72"/>
      <c r="HM18" s="72"/>
      <c r="HN18" s="72"/>
      <c r="HO18" s="72"/>
      <c r="HP18" s="72"/>
      <c r="HQ18" s="72"/>
      <c r="HR18" s="72"/>
      <c r="HS18" s="72"/>
      <c r="HT18" s="72"/>
      <c r="HU18" s="72"/>
      <c r="HV18" s="72"/>
      <c r="HW18" s="72"/>
      <c r="HX18" s="72"/>
      <c r="HY18" s="72"/>
      <c r="HZ18" s="72"/>
      <c r="IA18" s="72"/>
      <c r="IB18" s="72"/>
      <c r="IC18" s="72"/>
      <c r="ID18" s="72"/>
      <c r="IE18" s="72"/>
      <c r="IF18" s="72"/>
      <c r="IG18" s="72"/>
      <c r="IH18" s="72"/>
      <c r="II18" s="72"/>
      <c r="IJ18" s="72"/>
      <c r="IK18" s="72"/>
      <c r="IL18" s="72"/>
      <c r="IM18" s="72"/>
      <c r="IN18" s="72"/>
      <c r="IO18" s="72"/>
      <c r="IP18" s="72"/>
      <c r="IQ18" s="72"/>
      <c r="IR18" s="72"/>
      <c r="IS18" s="72"/>
      <c r="IT18" s="72"/>
      <c r="IU18" s="72"/>
      <c r="IV18" s="72"/>
      <c r="IW18" s="72"/>
    </row>
    <row r="19" spans="1:257" s="23" customFormat="1" ht="15.75" thickBot="1" x14ac:dyDescent="0.3">
      <c r="A19" s="4"/>
      <c r="B19" s="5"/>
      <c r="C19" s="14"/>
      <c r="D19" s="194"/>
      <c r="E19" s="150" t="str">
        <f>IF(OR(E15&gt;="",E16&gt;="",E17&gt;="",E18&gt;=""),"FEL","")</f>
        <v>FEL</v>
      </c>
      <c r="F19" s="150" t="str">
        <f>IF(OR(F15&gt;="",F16&gt;="",F17&gt;="",F18&gt;=""),"FEL","")</f>
        <v>FEL</v>
      </c>
      <c r="G19" s="150" t="str">
        <f t="shared" ref="G19:I19" si="5">IF(OR(G15&gt;="",G16&gt;="",G17&gt;="",G18&gt;=""),"FEL","")</f>
        <v>FEL</v>
      </c>
      <c r="H19" s="150" t="str">
        <f t="shared" si="5"/>
        <v>FEL</v>
      </c>
      <c r="I19" s="150" t="str">
        <f t="shared" si="5"/>
        <v>FEL</v>
      </c>
      <c r="J19" s="150" t="str">
        <f>IF(OR(J15&gt;="",J16&gt;="",J17&gt;="",J18&gt;=""),"FEL","")</f>
        <v>FEL</v>
      </c>
      <c r="K19" s="149" t="str">
        <f>IF(OR(K15="FEL",K16="FEL",K17="FEL",K18="FEL"),"FEL","")</f>
        <v>FEL</v>
      </c>
      <c r="L19" s="38"/>
      <c r="M19" s="38"/>
      <c r="N19" s="38"/>
      <c r="O19" s="38"/>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c r="EY19" s="72"/>
      <c r="EZ19" s="72"/>
      <c r="FA19" s="72"/>
      <c r="FB19" s="72"/>
      <c r="FC19" s="72"/>
      <c r="FD19" s="72"/>
      <c r="FE19" s="72"/>
      <c r="FF19" s="72"/>
      <c r="FG19" s="72"/>
      <c r="FH19" s="72"/>
      <c r="FI19" s="72"/>
      <c r="FJ19" s="72"/>
      <c r="FK19" s="72"/>
      <c r="FL19" s="72"/>
      <c r="FM19" s="72"/>
      <c r="FN19" s="72"/>
      <c r="FO19" s="72"/>
      <c r="FP19" s="72"/>
      <c r="FQ19" s="72"/>
      <c r="FR19" s="72"/>
      <c r="FS19" s="72"/>
      <c r="FT19" s="72"/>
      <c r="FU19" s="72"/>
      <c r="FV19" s="72"/>
      <c r="FW19" s="72"/>
      <c r="FX19" s="72"/>
      <c r="FY19" s="72"/>
      <c r="FZ19" s="72"/>
      <c r="GA19" s="72"/>
      <c r="GB19" s="72"/>
      <c r="GC19" s="72"/>
      <c r="GD19" s="72"/>
      <c r="GE19" s="72"/>
      <c r="GF19" s="72"/>
      <c r="GG19" s="72"/>
      <c r="GH19" s="72"/>
      <c r="GI19" s="72"/>
      <c r="GJ19" s="72"/>
      <c r="GK19" s="72"/>
      <c r="GL19" s="72"/>
      <c r="GM19" s="72"/>
      <c r="GN19" s="72"/>
      <c r="GO19" s="72"/>
      <c r="GP19" s="72"/>
      <c r="GQ19" s="72"/>
      <c r="GR19" s="72"/>
      <c r="GS19" s="72"/>
      <c r="GT19" s="72"/>
      <c r="GU19" s="72"/>
      <c r="GV19" s="72"/>
      <c r="GW19" s="72"/>
      <c r="GX19" s="72"/>
      <c r="GY19" s="72"/>
      <c r="GZ19" s="72"/>
      <c r="HA19" s="72"/>
      <c r="HB19" s="72"/>
      <c r="HC19" s="72"/>
      <c r="HD19" s="72"/>
      <c r="HE19" s="72"/>
      <c r="HF19" s="72"/>
      <c r="HG19" s="72"/>
      <c r="HH19" s="72"/>
      <c r="HI19" s="72"/>
      <c r="HJ19" s="72"/>
      <c r="HK19" s="72"/>
      <c r="HL19" s="72"/>
      <c r="HM19" s="72"/>
      <c r="HN19" s="72"/>
      <c r="HO19" s="72"/>
      <c r="HP19" s="72"/>
      <c r="HQ19" s="72"/>
      <c r="HR19" s="72"/>
      <c r="HS19" s="72"/>
      <c r="HT19" s="72"/>
      <c r="HU19" s="72"/>
      <c r="HV19" s="72"/>
      <c r="HW19" s="72"/>
      <c r="HX19" s="72"/>
      <c r="HY19" s="72"/>
      <c r="HZ19" s="72"/>
      <c r="IA19" s="72"/>
      <c r="IB19" s="72"/>
      <c r="IC19" s="72"/>
      <c r="ID19" s="72"/>
      <c r="IE19" s="72"/>
      <c r="IF19" s="72"/>
      <c r="IG19" s="72"/>
      <c r="IH19" s="72"/>
      <c r="II19" s="72"/>
      <c r="IJ19" s="72"/>
      <c r="IK19" s="72"/>
      <c r="IL19" s="72"/>
      <c r="IM19" s="72"/>
      <c r="IN19" s="72"/>
      <c r="IO19" s="72"/>
      <c r="IP19" s="72"/>
      <c r="IQ19" s="72"/>
      <c r="IR19" s="72"/>
      <c r="IS19" s="72"/>
      <c r="IT19" s="72"/>
      <c r="IU19" s="72"/>
      <c r="IV19" s="72"/>
      <c r="IW19" s="72"/>
    </row>
    <row r="20" spans="1:257" s="23" customFormat="1" x14ac:dyDescent="0.25">
      <c r="A20" s="4"/>
      <c r="B20" s="5"/>
      <c r="C20" s="14"/>
      <c r="D20" s="140" t="s">
        <v>139</v>
      </c>
      <c r="E20" s="188" t="str">
        <f>IF(Kod!AA1="ok",Kod!AB20,"")</f>
        <v/>
      </c>
      <c r="F20" s="195" t="str">
        <f>IF(F19&lt;&gt;"FEL",F$15*(1-F$18)*F$16*(1-F$17),"")</f>
        <v/>
      </c>
      <c r="G20" s="195" t="str">
        <f t="shared" ref="G20:J20" si="6">IF(G19&lt;&gt;"FEL",G$15*(1-G$18)*G$16*(1-G$17),"")</f>
        <v/>
      </c>
      <c r="H20" s="195" t="str">
        <f t="shared" si="6"/>
        <v/>
      </c>
      <c r="I20" s="195" t="str">
        <f t="shared" si="6"/>
        <v/>
      </c>
      <c r="J20" s="196" t="str">
        <f t="shared" si="6"/>
        <v/>
      </c>
      <c r="K20" s="152"/>
      <c r="L20" s="25"/>
      <c r="M20" s="25"/>
      <c r="N20" s="25"/>
      <c r="O20" s="25"/>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c r="EY20" s="72"/>
      <c r="EZ20" s="72"/>
      <c r="FA20" s="72"/>
      <c r="FB20" s="72"/>
      <c r="FC20" s="72"/>
      <c r="FD20" s="72"/>
      <c r="FE20" s="72"/>
      <c r="FF20" s="72"/>
      <c r="FG20" s="72"/>
      <c r="FH20" s="72"/>
      <c r="FI20" s="72"/>
      <c r="FJ20" s="72"/>
      <c r="FK20" s="72"/>
      <c r="FL20" s="72"/>
      <c r="FM20" s="72"/>
      <c r="FN20" s="72"/>
      <c r="FO20" s="72"/>
      <c r="FP20" s="72"/>
      <c r="FQ20" s="72"/>
      <c r="FR20" s="72"/>
      <c r="FS20" s="72"/>
      <c r="FT20" s="72"/>
      <c r="FU20" s="72"/>
      <c r="FV20" s="72"/>
      <c r="FW20" s="72"/>
      <c r="FX20" s="72"/>
      <c r="FY20" s="72"/>
      <c r="FZ20" s="72"/>
      <c r="GA20" s="72"/>
      <c r="GB20" s="72"/>
      <c r="GC20" s="72"/>
      <c r="GD20" s="72"/>
      <c r="GE20" s="72"/>
      <c r="GF20" s="72"/>
      <c r="GG20" s="72"/>
      <c r="GH20" s="72"/>
      <c r="GI20" s="72"/>
      <c r="GJ20" s="72"/>
      <c r="GK20" s="72"/>
      <c r="GL20" s="72"/>
      <c r="GM20" s="72"/>
      <c r="GN20" s="72"/>
      <c r="GO20" s="72"/>
      <c r="GP20" s="72"/>
      <c r="GQ20" s="72"/>
      <c r="GR20" s="72"/>
      <c r="GS20" s="72"/>
      <c r="GT20" s="72"/>
      <c r="GU20" s="72"/>
      <c r="GV20" s="72"/>
      <c r="GW20" s="72"/>
      <c r="GX20" s="72"/>
      <c r="GY20" s="72"/>
      <c r="GZ20" s="72"/>
      <c r="HA20" s="72"/>
      <c r="HB20" s="72"/>
      <c r="HC20" s="72"/>
      <c r="HD20" s="72"/>
      <c r="HE20" s="72"/>
      <c r="HF20" s="72"/>
      <c r="HG20" s="72"/>
      <c r="HH20" s="72"/>
      <c r="HI20" s="72"/>
      <c r="HJ20" s="72"/>
      <c r="HK20" s="72"/>
      <c r="HL20" s="72"/>
      <c r="HM20" s="72"/>
      <c r="HN20" s="72"/>
      <c r="HO20" s="72"/>
      <c r="HP20" s="72"/>
      <c r="HQ20" s="72"/>
      <c r="HR20" s="72"/>
      <c r="HS20" s="72"/>
      <c r="HT20" s="72"/>
      <c r="HU20" s="72"/>
      <c r="HV20" s="72"/>
      <c r="HW20" s="72"/>
      <c r="HX20" s="72"/>
      <c r="HY20" s="72"/>
      <c r="HZ20" s="72"/>
      <c r="IA20" s="72"/>
      <c r="IB20" s="72"/>
      <c r="IC20" s="72"/>
      <c r="ID20" s="72"/>
      <c r="IE20" s="72"/>
      <c r="IF20" s="72"/>
      <c r="IG20" s="72"/>
      <c r="IH20" s="72"/>
      <c r="II20" s="72"/>
      <c r="IJ20" s="72"/>
      <c r="IK20" s="72"/>
      <c r="IL20" s="72"/>
      <c r="IM20" s="72"/>
      <c r="IN20" s="72"/>
      <c r="IO20" s="72"/>
      <c r="IP20" s="72"/>
      <c r="IQ20" s="72"/>
      <c r="IR20" s="72"/>
      <c r="IS20" s="72"/>
      <c r="IT20" s="72"/>
      <c r="IU20" s="72"/>
      <c r="IV20" s="72"/>
      <c r="IW20" s="72"/>
    </row>
    <row r="21" spans="1:257" s="23" customFormat="1" x14ac:dyDescent="0.25">
      <c r="A21" s="4"/>
      <c r="B21" s="5"/>
      <c r="C21" s="14"/>
      <c r="D21" s="176" t="s">
        <v>114</v>
      </c>
      <c r="E21" s="188" t="str">
        <f>IF(Kod!AA1="ok",Kod!AB21,"")</f>
        <v/>
      </c>
      <c r="F21" s="197" t="str">
        <f>IF(F19&lt;&gt;"FEL",F$15*(1-F$18)*F$16*F$17,"")</f>
        <v/>
      </c>
      <c r="G21" s="197" t="str">
        <f t="shared" ref="G21:J21" si="7">IF(G19&lt;&gt;"FEL",G$15*(1-G$18)*G$16*G$17,"")</f>
        <v/>
      </c>
      <c r="H21" s="197" t="str">
        <f t="shared" si="7"/>
        <v/>
      </c>
      <c r="I21" s="197" t="str">
        <f t="shared" si="7"/>
        <v/>
      </c>
      <c r="J21" s="198" t="str">
        <f t="shared" si="7"/>
        <v/>
      </c>
      <c r="K21" s="152"/>
      <c r="L21" s="38"/>
      <c r="M21" s="38"/>
      <c r="N21" s="38"/>
      <c r="O21" s="38"/>
      <c r="Q21" s="72"/>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2"/>
      <c r="AT21" s="72"/>
      <c r="AU21" s="72"/>
      <c r="AV21" s="72"/>
      <c r="AW21" s="72"/>
      <c r="AX21" s="72"/>
      <c r="AY21" s="72"/>
      <c r="AZ21" s="72"/>
      <c r="BA21" s="72"/>
      <c r="BB21" s="72"/>
      <c r="BC21" s="72"/>
      <c r="BD21" s="72"/>
      <c r="BE21" s="72"/>
      <c r="BF21" s="72"/>
      <c r="BG21" s="72"/>
      <c r="BH21" s="72"/>
      <c r="BI21" s="72"/>
      <c r="BJ21" s="72"/>
      <c r="BK21" s="72"/>
      <c r="BL21" s="72"/>
      <c r="BM21" s="72"/>
      <c r="BN21" s="72"/>
      <c r="BO21" s="72"/>
      <c r="BP21" s="72"/>
      <c r="BQ21" s="72"/>
      <c r="BR21" s="72"/>
      <c r="BS21" s="72"/>
      <c r="BT21" s="72"/>
      <c r="BU21" s="72"/>
      <c r="BV21" s="72"/>
      <c r="BW21" s="72"/>
      <c r="BX21" s="72"/>
      <c r="BY21" s="72"/>
      <c r="BZ21" s="72"/>
      <c r="CA21" s="72"/>
      <c r="CB21" s="72"/>
      <c r="CC21" s="72"/>
      <c r="CD21" s="72"/>
      <c r="CE21" s="72"/>
      <c r="CF21" s="72"/>
      <c r="CG21" s="72"/>
      <c r="CH21" s="72"/>
      <c r="CI21" s="72"/>
      <c r="CJ21" s="72"/>
      <c r="CK21" s="72"/>
      <c r="CL21" s="72"/>
      <c r="CM21" s="72"/>
      <c r="CN21" s="72"/>
      <c r="CO21" s="72"/>
      <c r="CP21" s="72"/>
      <c r="CQ21" s="72"/>
      <c r="CR21" s="72"/>
      <c r="CS21" s="72"/>
      <c r="CT21" s="72"/>
      <c r="CU21" s="72"/>
      <c r="CV21" s="72"/>
      <c r="CW21" s="72"/>
      <c r="CX21" s="72"/>
      <c r="CY21" s="72"/>
      <c r="CZ21" s="72"/>
      <c r="DA21" s="72"/>
      <c r="DB21" s="72"/>
      <c r="DC21" s="72"/>
      <c r="DD21" s="72"/>
      <c r="DE21" s="72"/>
      <c r="DF21" s="72"/>
      <c r="DG21" s="72"/>
      <c r="DH21" s="72"/>
      <c r="DI21" s="72"/>
      <c r="DJ21" s="72"/>
      <c r="DK21" s="72"/>
      <c r="DL21" s="72"/>
      <c r="DM21" s="72"/>
      <c r="DN21" s="72"/>
      <c r="DO21" s="72"/>
      <c r="DP21" s="72"/>
      <c r="DQ21" s="72"/>
      <c r="DR21" s="72"/>
      <c r="DS21" s="72"/>
      <c r="DT21" s="72"/>
      <c r="DU21" s="72"/>
      <c r="DV21" s="72"/>
      <c r="DW21" s="72"/>
      <c r="DX21" s="72"/>
      <c r="DY21" s="72"/>
      <c r="DZ21" s="72"/>
      <c r="EA21" s="72"/>
      <c r="EB21" s="72"/>
      <c r="EC21" s="72"/>
      <c r="ED21" s="72"/>
      <c r="EE21" s="72"/>
      <c r="EF21" s="72"/>
      <c r="EG21" s="72"/>
      <c r="EH21" s="72"/>
      <c r="EI21" s="72"/>
      <c r="EJ21" s="72"/>
      <c r="EK21" s="72"/>
      <c r="EL21" s="72"/>
      <c r="EM21" s="72"/>
      <c r="EN21" s="72"/>
      <c r="EO21" s="72"/>
      <c r="EP21" s="72"/>
      <c r="EQ21" s="72"/>
      <c r="ER21" s="72"/>
      <c r="ES21" s="72"/>
      <c r="ET21" s="72"/>
      <c r="EU21" s="72"/>
      <c r="EV21" s="72"/>
      <c r="EW21" s="72"/>
      <c r="EX21" s="72"/>
      <c r="EY21" s="72"/>
      <c r="EZ21" s="72"/>
      <c r="FA21" s="72"/>
      <c r="FB21" s="72"/>
      <c r="FC21" s="72"/>
      <c r="FD21" s="72"/>
      <c r="FE21" s="72"/>
      <c r="FF21" s="72"/>
      <c r="FG21" s="72"/>
      <c r="FH21" s="72"/>
      <c r="FI21" s="72"/>
      <c r="FJ21" s="72"/>
      <c r="FK21" s="72"/>
      <c r="FL21" s="72"/>
      <c r="FM21" s="72"/>
      <c r="FN21" s="72"/>
      <c r="FO21" s="72"/>
      <c r="FP21" s="72"/>
      <c r="FQ21" s="72"/>
      <c r="FR21" s="72"/>
      <c r="FS21" s="72"/>
      <c r="FT21" s="72"/>
      <c r="FU21" s="72"/>
      <c r="FV21" s="72"/>
      <c r="FW21" s="72"/>
      <c r="FX21" s="72"/>
      <c r="FY21" s="72"/>
      <c r="FZ21" s="72"/>
      <c r="GA21" s="72"/>
      <c r="GB21" s="72"/>
      <c r="GC21" s="72"/>
      <c r="GD21" s="72"/>
      <c r="GE21" s="72"/>
      <c r="GF21" s="72"/>
      <c r="GG21" s="72"/>
      <c r="GH21" s="72"/>
      <c r="GI21" s="72"/>
      <c r="GJ21" s="72"/>
      <c r="GK21" s="72"/>
      <c r="GL21" s="72"/>
      <c r="GM21" s="72"/>
      <c r="GN21" s="72"/>
      <c r="GO21" s="72"/>
      <c r="GP21" s="72"/>
      <c r="GQ21" s="72"/>
      <c r="GR21" s="72"/>
      <c r="GS21" s="72"/>
      <c r="GT21" s="72"/>
      <c r="GU21" s="72"/>
      <c r="GV21" s="72"/>
      <c r="GW21" s="72"/>
      <c r="GX21" s="72"/>
      <c r="GY21" s="72"/>
      <c r="GZ21" s="72"/>
      <c r="HA21" s="72"/>
      <c r="HB21" s="72"/>
      <c r="HC21" s="72"/>
      <c r="HD21" s="72"/>
      <c r="HE21" s="72"/>
      <c r="HF21" s="72"/>
      <c r="HG21" s="72"/>
      <c r="HH21" s="72"/>
      <c r="HI21" s="72"/>
      <c r="HJ21" s="72"/>
      <c r="HK21" s="72"/>
      <c r="HL21" s="72"/>
      <c r="HM21" s="72"/>
      <c r="HN21" s="72"/>
      <c r="HO21" s="72"/>
      <c r="HP21" s="72"/>
      <c r="HQ21" s="72"/>
      <c r="HR21" s="72"/>
      <c r="HS21" s="72"/>
      <c r="HT21" s="72"/>
      <c r="HU21" s="72"/>
      <c r="HV21" s="72"/>
      <c r="HW21" s="72"/>
      <c r="HX21" s="72"/>
      <c r="HY21" s="72"/>
      <c r="HZ21" s="72"/>
      <c r="IA21" s="72"/>
      <c r="IB21" s="72"/>
      <c r="IC21" s="72"/>
      <c r="ID21" s="72"/>
      <c r="IE21" s="72"/>
      <c r="IF21" s="72"/>
      <c r="IG21" s="72"/>
      <c r="IH21" s="72"/>
      <c r="II21" s="72"/>
      <c r="IJ21" s="72"/>
      <c r="IK21" s="72"/>
      <c r="IL21" s="72"/>
      <c r="IM21" s="72"/>
      <c r="IN21" s="72"/>
      <c r="IO21" s="72"/>
      <c r="IP21" s="72"/>
      <c r="IQ21" s="72"/>
      <c r="IR21" s="72"/>
      <c r="IS21" s="72"/>
      <c r="IT21" s="72"/>
      <c r="IU21" s="72"/>
      <c r="IV21" s="72"/>
      <c r="IW21" s="72"/>
    </row>
    <row r="22" spans="1:257" s="23" customFormat="1" x14ac:dyDescent="0.25">
      <c r="A22" s="4"/>
      <c r="B22" s="5"/>
      <c r="C22" s="14"/>
      <c r="D22" s="173" t="s">
        <v>115</v>
      </c>
      <c r="E22" s="188" t="str">
        <f>IF(Kod!AA1="ok",Kod!AB22,"")</f>
        <v/>
      </c>
      <c r="F22" s="195" t="str">
        <f>IF(F19&lt;&gt;"FEL",F$15*(1-F$18)*(1-F$16),"")</f>
        <v/>
      </c>
      <c r="G22" s="195" t="str">
        <f t="shared" ref="G22:J22" si="8">IF(G19&lt;&gt;"FEL",G$15*(1-G$18)*(1-G$16),"")</f>
        <v/>
      </c>
      <c r="H22" s="195" t="str">
        <f t="shared" si="8"/>
        <v/>
      </c>
      <c r="I22" s="195" t="str">
        <f t="shared" si="8"/>
        <v/>
      </c>
      <c r="J22" s="196" t="str">
        <f t="shared" si="8"/>
        <v/>
      </c>
      <c r="K22" s="152"/>
      <c r="L22" s="25"/>
      <c r="M22" s="25"/>
      <c r="N22" s="25"/>
      <c r="O22" s="25"/>
      <c r="Q22" s="72"/>
      <c r="R22" s="72"/>
      <c r="S22" s="72"/>
      <c r="T22" s="72"/>
      <c r="U22" s="72"/>
      <c r="V22" s="72"/>
      <c r="W22" s="72"/>
      <c r="X22" s="72"/>
      <c r="Y22" s="72"/>
      <c r="Z22" s="72"/>
      <c r="AA22" s="72"/>
      <c r="AB22" s="72"/>
      <c r="AC22" s="72"/>
      <c r="AD22" s="72"/>
      <c r="AE22" s="72"/>
      <c r="AF22" s="72"/>
      <c r="AG22" s="72"/>
      <c r="AH22" s="72"/>
      <c r="AI22" s="72"/>
      <c r="AJ22" s="72"/>
      <c r="AK22" s="72"/>
      <c r="AL22" s="72"/>
      <c r="AM22" s="72"/>
      <c r="AN22" s="72"/>
      <c r="AO22" s="72"/>
      <c r="AP22" s="72"/>
      <c r="AQ22" s="72"/>
      <c r="AR22" s="72"/>
      <c r="AS22" s="72"/>
      <c r="AT22" s="72"/>
      <c r="AU22" s="72"/>
      <c r="AV22" s="72"/>
      <c r="AW22" s="72"/>
      <c r="AX22" s="72"/>
      <c r="AY22" s="72"/>
      <c r="AZ22" s="72"/>
      <c r="BA22" s="72"/>
      <c r="BB22" s="72"/>
      <c r="BC22" s="72"/>
      <c r="BD22" s="72"/>
      <c r="BE22" s="72"/>
      <c r="BF22" s="72"/>
      <c r="BG22" s="72"/>
      <c r="BH22" s="72"/>
      <c r="BI22" s="72"/>
      <c r="BJ22" s="72"/>
      <c r="BK22" s="72"/>
      <c r="BL22" s="72"/>
      <c r="BM22" s="72"/>
      <c r="BN22" s="72"/>
      <c r="BO22" s="72"/>
      <c r="BP22" s="72"/>
      <c r="BQ22" s="72"/>
      <c r="BR22" s="72"/>
      <c r="BS22" s="72"/>
      <c r="BT22" s="72"/>
      <c r="BU22" s="72"/>
      <c r="BV22" s="72"/>
      <c r="BW22" s="72"/>
      <c r="BX22" s="72"/>
      <c r="BY22" s="72"/>
      <c r="BZ22" s="72"/>
      <c r="CA22" s="72"/>
      <c r="CB22" s="72"/>
      <c r="CC22" s="72"/>
      <c r="CD22" s="72"/>
      <c r="CE22" s="72"/>
      <c r="CF22" s="72"/>
      <c r="CG22" s="72"/>
      <c r="CH22" s="72"/>
      <c r="CI22" s="72"/>
      <c r="CJ22" s="72"/>
      <c r="CK22" s="72"/>
      <c r="CL22" s="72"/>
      <c r="CM22" s="72"/>
      <c r="CN22" s="72"/>
      <c r="CO22" s="72"/>
      <c r="CP22" s="72"/>
      <c r="CQ22" s="72"/>
      <c r="CR22" s="72"/>
      <c r="CS22" s="72"/>
      <c r="CT22" s="72"/>
      <c r="CU22" s="72"/>
      <c r="CV22" s="72"/>
      <c r="CW22" s="72"/>
      <c r="CX22" s="72"/>
      <c r="CY22" s="72"/>
      <c r="CZ22" s="72"/>
      <c r="DA22" s="72"/>
      <c r="DB22" s="72"/>
      <c r="DC22" s="72"/>
      <c r="DD22" s="72"/>
      <c r="DE22" s="72"/>
      <c r="DF22" s="72"/>
      <c r="DG22" s="72"/>
      <c r="DH22" s="72"/>
      <c r="DI22" s="72"/>
      <c r="DJ22" s="72"/>
      <c r="DK22" s="72"/>
      <c r="DL22" s="72"/>
      <c r="DM22" s="72"/>
      <c r="DN22" s="72"/>
      <c r="DO22" s="72"/>
      <c r="DP22" s="72"/>
      <c r="DQ22" s="72"/>
      <c r="DR22" s="72"/>
      <c r="DS22" s="72"/>
      <c r="DT22" s="72"/>
      <c r="DU22" s="72"/>
      <c r="DV22" s="72"/>
      <c r="DW22" s="72"/>
      <c r="DX22" s="72"/>
      <c r="DY22" s="72"/>
      <c r="DZ22" s="72"/>
      <c r="EA22" s="72"/>
      <c r="EB22" s="72"/>
      <c r="EC22" s="72"/>
      <c r="ED22" s="72"/>
      <c r="EE22" s="72"/>
      <c r="EF22" s="72"/>
      <c r="EG22" s="72"/>
      <c r="EH22" s="72"/>
      <c r="EI22" s="72"/>
      <c r="EJ22" s="72"/>
      <c r="EK22" s="72"/>
      <c r="EL22" s="72"/>
      <c r="EM22" s="72"/>
      <c r="EN22" s="72"/>
      <c r="EO22" s="72"/>
      <c r="EP22" s="72"/>
      <c r="EQ22" s="72"/>
      <c r="ER22" s="72"/>
      <c r="ES22" s="72"/>
      <c r="ET22" s="72"/>
      <c r="EU22" s="72"/>
      <c r="EV22" s="72"/>
      <c r="EW22" s="72"/>
      <c r="EX22" s="72"/>
      <c r="EY22" s="72"/>
      <c r="EZ22" s="72"/>
      <c r="FA22" s="72"/>
      <c r="FB22" s="72"/>
      <c r="FC22" s="72"/>
      <c r="FD22" s="72"/>
      <c r="FE22" s="72"/>
      <c r="FF22" s="72"/>
      <c r="FG22" s="72"/>
      <c r="FH22" s="72"/>
      <c r="FI22" s="72"/>
      <c r="FJ22" s="72"/>
      <c r="FK22" s="72"/>
      <c r="FL22" s="72"/>
      <c r="FM22" s="72"/>
      <c r="FN22" s="72"/>
      <c r="FO22" s="72"/>
      <c r="FP22" s="72"/>
      <c r="FQ22" s="72"/>
      <c r="FR22" s="72"/>
      <c r="FS22" s="72"/>
      <c r="FT22" s="72"/>
      <c r="FU22" s="72"/>
      <c r="FV22" s="72"/>
      <c r="FW22" s="72"/>
      <c r="FX22" s="72"/>
      <c r="FY22" s="72"/>
      <c r="FZ22" s="72"/>
      <c r="GA22" s="72"/>
      <c r="GB22" s="72"/>
      <c r="GC22" s="72"/>
      <c r="GD22" s="72"/>
      <c r="GE22" s="72"/>
      <c r="GF22" s="72"/>
      <c r="GG22" s="72"/>
      <c r="GH22" s="72"/>
      <c r="GI22" s="72"/>
      <c r="GJ22" s="72"/>
      <c r="GK22" s="72"/>
      <c r="GL22" s="72"/>
      <c r="GM22" s="72"/>
      <c r="GN22" s="72"/>
      <c r="GO22" s="72"/>
      <c r="GP22" s="72"/>
      <c r="GQ22" s="72"/>
      <c r="GR22" s="72"/>
      <c r="GS22" s="72"/>
      <c r="GT22" s="72"/>
      <c r="GU22" s="72"/>
      <c r="GV22" s="72"/>
      <c r="GW22" s="72"/>
      <c r="GX22" s="72"/>
      <c r="GY22" s="72"/>
      <c r="GZ22" s="72"/>
      <c r="HA22" s="72"/>
      <c r="HB22" s="72"/>
      <c r="HC22" s="72"/>
      <c r="HD22" s="72"/>
      <c r="HE22" s="72"/>
      <c r="HF22" s="72"/>
      <c r="HG22" s="72"/>
      <c r="HH22" s="72"/>
      <c r="HI22" s="72"/>
      <c r="HJ22" s="72"/>
      <c r="HK22" s="72"/>
      <c r="HL22" s="72"/>
      <c r="HM22" s="72"/>
      <c r="HN22" s="72"/>
      <c r="HO22" s="72"/>
      <c r="HP22" s="72"/>
      <c r="HQ22" s="72"/>
      <c r="HR22" s="72"/>
      <c r="HS22" s="72"/>
      <c r="HT22" s="72"/>
      <c r="HU22" s="72"/>
      <c r="HV22" s="72"/>
      <c r="HW22" s="72"/>
      <c r="HX22" s="72"/>
      <c r="HY22" s="72"/>
      <c r="HZ22" s="72"/>
      <c r="IA22" s="72"/>
      <c r="IB22" s="72"/>
      <c r="IC22" s="72"/>
      <c r="ID22" s="72"/>
      <c r="IE22" s="72"/>
      <c r="IF22" s="72"/>
      <c r="IG22" s="72"/>
      <c r="IH22" s="72"/>
      <c r="II22" s="72"/>
      <c r="IJ22" s="72"/>
      <c r="IK22" s="72"/>
      <c r="IL22" s="72"/>
      <c r="IM22" s="72"/>
      <c r="IN22" s="72"/>
      <c r="IO22" s="72"/>
      <c r="IP22" s="72"/>
      <c r="IQ22" s="72"/>
      <c r="IR22" s="72"/>
      <c r="IS22" s="72"/>
      <c r="IT22" s="72"/>
      <c r="IU22" s="72"/>
      <c r="IV22" s="72"/>
      <c r="IW22" s="72"/>
    </row>
    <row r="23" spans="1:257" s="23" customFormat="1" ht="15.75" thickBot="1" x14ac:dyDescent="0.3">
      <c r="A23" s="4"/>
      <c r="B23" s="5"/>
      <c r="C23" s="14"/>
      <c r="D23" s="175" t="s">
        <v>3</v>
      </c>
      <c r="E23" s="188" t="str">
        <f>IF(Kod!AA1="ok",Kod!AB23,"")</f>
        <v/>
      </c>
      <c r="F23" s="199" t="str">
        <f>IF(F19&lt;&gt;"FEL",F$15*F$18,"")</f>
        <v/>
      </c>
      <c r="G23" s="199" t="str">
        <f t="shared" ref="G23:J23" si="9">IF(G19&lt;&gt;"FEL",G$15*G$18,"")</f>
        <v/>
      </c>
      <c r="H23" s="199" t="str">
        <f t="shared" si="9"/>
        <v/>
      </c>
      <c r="I23" s="199" t="str">
        <f t="shared" si="9"/>
        <v/>
      </c>
      <c r="J23" s="200" t="str">
        <f t="shared" si="9"/>
        <v/>
      </c>
      <c r="K23" s="152"/>
      <c r="L23" s="25"/>
      <c r="M23" s="25"/>
      <c r="N23" s="25"/>
      <c r="O23" s="25"/>
      <c r="Q23" s="72"/>
      <c r="R23" s="72"/>
      <c r="S23" s="72"/>
      <c r="T23" s="72"/>
      <c r="U23" s="72"/>
      <c r="V23" s="72"/>
      <c r="W23" s="72"/>
      <c r="X23" s="72"/>
      <c r="Y23" s="72"/>
      <c r="Z23" s="72"/>
      <c r="AA23" s="72"/>
      <c r="AB23" s="72"/>
      <c r="AC23" s="72"/>
      <c r="AD23" s="72"/>
      <c r="AE23" s="72"/>
      <c r="AF23" s="72"/>
      <c r="AG23" s="72"/>
      <c r="AH23" s="72"/>
      <c r="AI23" s="72"/>
      <c r="AJ23" s="72"/>
      <c r="AK23" s="72"/>
      <c r="AL23" s="72"/>
      <c r="AM23" s="72"/>
      <c r="AN23" s="72"/>
      <c r="AO23" s="72"/>
      <c r="AP23" s="72"/>
      <c r="AQ23" s="72"/>
      <c r="AR23" s="72"/>
      <c r="AS23" s="72"/>
      <c r="AT23" s="72"/>
      <c r="AU23" s="72"/>
      <c r="AV23" s="72"/>
      <c r="AW23" s="72"/>
      <c r="AX23" s="72"/>
      <c r="AY23" s="72"/>
      <c r="AZ23" s="72"/>
      <c r="BA23" s="72"/>
      <c r="BB23" s="72"/>
      <c r="BC23" s="72"/>
      <c r="BD23" s="72"/>
      <c r="BE23" s="72"/>
      <c r="BF23" s="72"/>
      <c r="BG23" s="72"/>
      <c r="BH23" s="72"/>
      <c r="BI23" s="72"/>
      <c r="BJ23" s="72"/>
      <c r="BK23" s="72"/>
      <c r="BL23" s="72"/>
      <c r="BM23" s="72"/>
      <c r="BN23" s="72"/>
      <c r="BO23" s="72"/>
      <c r="BP23" s="72"/>
      <c r="BQ23" s="72"/>
      <c r="BR23" s="72"/>
      <c r="BS23" s="72"/>
      <c r="BT23" s="72"/>
      <c r="BU23" s="72"/>
      <c r="BV23" s="72"/>
      <c r="BW23" s="72"/>
      <c r="BX23" s="72"/>
      <c r="BY23" s="72"/>
      <c r="BZ23" s="72"/>
      <c r="CA23" s="72"/>
      <c r="CB23" s="72"/>
      <c r="CC23" s="72"/>
      <c r="CD23" s="72"/>
      <c r="CE23" s="72"/>
      <c r="CF23" s="72"/>
      <c r="CG23" s="72"/>
      <c r="CH23" s="72"/>
      <c r="CI23" s="72"/>
      <c r="CJ23" s="72"/>
      <c r="CK23" s="72"/>
      <c r="CL23" s="72"/>
      <c r="CM23" s="72"/>
      <c r="CN23" s="72"/>
      <c r="CO23" s="72"/>
      <c r="CP23" s="72"/>
      <c r="CQ23" s="72"/>
      <c r="CR23" s="72"/>
      <c r="CS23" s="72"/>
      <c r="CT23" s="72"/>
      <c r="CU23" s="72"/>
      <c r="CV23" s="72"/>
      <c r="CW23" s="72"/>
      <c r="CX23" s="72"/>
      <c r="CY23" s="72"/>
      <c r="CZ23" s="72"/>
      <c r="DA23" s="72"/>
      <c r="DB23" s="72"/>
      <c r="DC23" s="72"/>
      <c r="DD23" s="72"/>
      <c r="DE23" s="72"/>
      <c r="DF23" s="72"/>
      <c r="DG23" s="72"/>
      <c r="DH23" s="72"/>
      <c r="DI23" s="72"/>
      <c r="DJ23" s="72"/>
      <c r="DK23" s="72"/>
      <c r="DL23" s="72"/>
      <c r="DM23" s="72"/>
      <c r="DN23" s="72"/>
      <c r="DO23" s="72"/>
      <c r="DP23" s="72"/>
      <c r="DQ23" s="72"/>
      <c r="DR23" s="72"/>
      <c r="DS23" s="72"/>
      <c r="DT23" s="72"/>
      <c r="DU23" s="72"/>
      <c r="DV23" s="72"/>
      <c r="DW23" s="72"/>
      <c r="DX23" s="72"/>
      <c r="DY23" s="72"/>
      <c r="DZ23" s="72"/>
      <c r="EA23" s="72"/>
      <c r="EB23" s="72"/>
      <c r="EC23" s="72"/>
      <c r="ED23" s="72"/>
      <c r="EE23" s="72"/>
      <c r="EF23" s="72"/>
      <c r="EG23" s="72"/>
      <c r="EH23" s="72"/>
      <c r="EI23" s="72"/>
      <c r="EJ23" s="72"/>
      <c r="EK23" s="72"/>
      <c r="EL23" s="72"/>
      <c r="EM23" s="72"/>
      <c r="EN23" s="72"/>
      <c r="EO23" s="72"/>
      <c r="EP23" s="72"/>
      <c r="EQ23" s="72"/>
      <c r="ER23" s="72"/>
      <c r="ES23" s="72"/>
      <c r="ET23" s="72"/>
      <c r="EU23" s="72"/>
      <c r="EV23" s="72"/>
      <c r="EW23" s="72"/>
      <c r="EX23" s="72"/>
      <c r="EY23" s="72"/>
      <c r="EZ23" s="72"/>
      <c r="FA23" s="72"/>
      <c r="FB23" s="72"/>
      <c r="FC23" s="72"/>
      <c r="FD23" s="72"/>
      <c r="FE23" s="72"/>
      <c r="FF23" s="72"/>
      <c r="FG23" s="72"/>
      <c r="FH23" s="72"/>
      <c r="FI23" s="72"/>
      <c r="FJ23" s="72"/>
      <c r="FK23" s="72"/>
      <c r="FL23" s="72"/>
      <c r="FM23" s="72"/>
      <c r="FN23" s="72"/>
      <c r="FO23" s="72"/>
      <c r="FP23" s="72"/>
      <c r="FQ23" s="72"/>
      <c r="FR23" s="72"/>
      <c r="FS23" s="72"/>
      <c r="FT23" s="72"/>
      <c r="FU23" s="72"/>
      <c r="FV23" s="72"/>
      <c r="FW23" s="72"/>
      <c r="FX23" s="72"/>
      <c r="FY23" s="72"/>
      <c r="FZ23" s="72"/>
      <c r="GA23" s="72"/>
      <c r="GB23" s="72"/>
      <c r="GC23" s="72"/>
      <c r="GD23" s="72"/>
      <c r="GE23" s="72"/>
      <c r="GF23" s="72"/>
      <c r="GG23" s="72"/>
      <c r="GH23" s="72"/>
      <c r="GI23" s="72"/>
      <c r="GJ23" s="72"/>
      <c r="GK23" s="72"/>
      <c r="GL23" s="72"/>
      <c r="GM23" s="72"/>
      <c r="GN23" s="72"/>
      <c r="GO23" s="72"/>
      <c r="GP23" s="72"/>
      <c r="GQ23" s="72"/>
      <c r="GR23" s="72"/>
      <c r="GS23" s="72"/>
      <c r="GT23" s="72"/>
      <c r="GU23" s="72"/>
      <c r="GV23" s="72"/>
      <c r="GW23" s="72"/>
      <c r="GX23" s="72"/>
      <c r="GY23" s="72"/>
      <c r="GZ23" s="72"/>
      <c r="HA23" s="72"/>
      <c r="HB23" s="72"/>
      <c r="HC23" s="72"/>
      <c r="HD23" s="72"/>
      <c r="HE23" s="72"/>
      <c r="HF23" s="72"/>
      <c r="HG23" s="72"/>
      <c r="HH23" s="72"/>
      <c r="HI23" s="72"/>
      <c r="HJ23" s="72"/>
      <c r="HK23" s="72"/>
      <c r="HL23" s="72"/>
      <c r="HM23" s="72"/>
      <c r="HN23" s="72"/>
      <c r="HO23" s="72"/>
      <c r="HP23" s="72"/>
      <c r="HQ23" s="72"/>
      <c r="HR23" s="72"/>
      <c r="HS23" s="72"/>
      <c r="HT23" s="72"/>
      <c r="HU23" s="72"/>
      <c r="HV23" s="72"/>
      <c r="HW23" s="72"/>
      <c r="HX23" s="72"/>
      <c r="HY23" s="72"/>
      <c r="HZ23" s="72"/>
      <c r="IA23" s="72"/>
      <c r="IB23" s="72"/>
      <c r="IC23" s="72"/>
      <c r="ID23" s="72"/>
      <c r="IE23" s="72"/>
      <c r="IF23" s="72"/>
      <c r="IG23" s="72"/>
      <c r="IH23" s="72"/>
      <c r="II23" s="72"/>
      <c r="IJ23" s="72"/>
      <c r="IK23" s="72"/>
      <c r="IL23" s="72"/>
      <c r="IM23" s="72"/>
      <c r="IN23" s="72"/>
      <c r="IO23" s="72"/>
      <c r="IP23" s="72"/>
      <c r="IQ23" s="72"/>
      <c r="IR23" s="72"/>
      <c r="IS23" s="72"/>
      <c r="IT23" s="72"/>
      <c r="IU23" s="72"/>
      <c r="IV23" s="72"/>
      <c r="IW23" s="72"/>
    </row>
    <row r="24" spans="1:257" s="23" customFormat="1" ht="15.75" thickBot="1" x14ac:dyDescent="0.3">
      <c r="A24" s="4"/>
      <c r="B24" s="5"/>
      <c r="C24" s="14"/>
      <c r="D24" s="201"/>
      <c r="E24" s="202"/>
      <c r="F24" s="202"/>
      <c r="G24" s="202"/>
      <c r="H24" s="202"/>
      <c r="I24" s="202"/>
      <c r="J24" s="202"/>
      <c r="K24" s="152"/>
      <c r="L24" s="25"/>
      <c r="M24" s="25"/>
      <c r="N24" s="25"/>
      <c r="O24" s="25"/>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72"/>
      <c r="BC24" s="72"/>
      <c r="BD24" s="72"/>
      <c r="BE24" s="72"/>
      <c r="BF24" s="72"/>
      <c r="BG24" s="72"/>
      <c r="BH24" s="72"/>
      <c r="BI24" s="72"/>
      <c r="BJ24" s="72"/>
      <c r="BK24" s="72"/>
      <c r="BL24" s="72"/>
      <c r="BM24" s="72"/>
      <c r="BN24" s="72"/>
      <c r="BO24" s="72"/>
      <c r="BP24" s="72"/>
      <c r="BQ24" s="72"/>
      <c r="BR24" s="72"/>
      <c r="BS24" s="72"/>
      <c r="BT24" s="72"/>
      <c r="BU24" s="72"/>
      <c r="BV24" s="72"/>
      <c r="BW24" s="72"/>
      <c r="BX24" s="72"/>
      <c r="BY24" s="72"/>
      <c r="BZ24" s="72"/>
      <c r="CA24" s="72"/>
      <c r="CB24" s="72"/>
      <c r="CC24" s="72"/>
      <c r="CD24" s="72"/>
      <c r="CE24" s="72"/>
      <c r="CF24" s="72"/>
      <c r="CG24" s="72"/>
      <c r="CH24" s="72"/>
      <c r="CI24" s="72"/>
      <c r="CJ24" s="72"/>
      <c r="CK24" s="72"/>
      <c r="CL24" s="72"/>
      <c r="CM24" s="72"/>
      <c r="CN24" s="72"/>
      <c r="CO24" s="72"/>
      <c r="CP24" s="72"/>
      <c r="CQ24" s="72"/>
      <c r="CR24" s="72"/>
      <c r="CS24" s="72"/>
      <c r="CT24" s="72"/>
      <c r="CU24" s="72"/>
      <c r="CV24" s="72"/>
      <c r="CW24" s="72"/>
      <c r="CX24" s="72"/>
      <c r="CY24" s="72"/>
      <c r="CZ24" s="72"/>
      <c r="DA24" s="72"/>
      <c r="DB24" s="72"/>
      <c r="DC24" s="72"/>
      <c r="DD24" s="72"/>
      <c r="DE24" s="72"/>
      <c r="DF24" s="72"/>
      <c r="DG24" s="72"/>
      <c r="DH24" s="72"/>
      <c r="DI24" s="72"/>
      <c r="DJ24" s="72"/>
      <c r="DK24" s="72"/>
      <c r="DL24" s="72"/>
      <c r="DM24" s="72"/>
      <c r="DN24" s="72"/>
      <c r="DO24" s="72"/>
      <c r="DP24" s="72"/>
      <c r="DQ24" s="72"/>
      <c r="DR24" s="72"/>
      <c r="DS24" s="72"/>
      <c r="DT24" s="72"/>
      <c r="DU24" s="72"/>
      <c r="DV24" s="72"/>
      <c r="DW24" s="72"/>
      <c r="DX24" s="72"/>
      <c r="DY24" s="72"/>
      <c r="DZ24" s="72"/>
      <c r="EA24" s="72"/>
      <c r="EB24" s="72"/>
      <c r="EC24" s="72"/>
      <c r="ED24" s="72"/>
      <c r="EE24" s="72"/>
      <c r="EF24" s="72"/>
      <c r="EG24" s="72"/>
      <c r="EH24" s="72"/>
      <c r="EI24" s="72"/>
      <c r="EJ24" s="72"/>
      <c r="EK24" s="72"/>
      <c r="EL24" s="72"/>
      <c r="EM24" s="72"/>
      <c r="EN24" s="72"/>
      <c r="EO24" s="72"/>
      <c r="EP24" s="72"/>
      <c r="EQ24" s="72"/>
      <c r="ER24" s="72"/>
      <c r="ES24" s="72"/>
      <c r="ET24" s="72"/>
      <c r="EU24" s="72"/>
      <c r="EV24" s="72"/>
      <c r="EW24" s="72"/>
      <c r="EX24" s="72"/>
      <c r="EY24" s="72"/>
      <c r="EZ24" s="72"/>
      <c r="FA24" s="72"/>
      <c r="FB24" s="72"/>
      <c r="FC24" s="72"/>
      <c r="FD24" s="72"/>
      <c r="FE24" s="72"/>
      <c r="FF24" s="72"/>
      <c r="FG24" s="72"/>
      <c r="FH24" s="72"/>
      <c r="FI24" s="72"/>
      <c r="FJ24" s="72"/>
      <c r="FK24" s="72"/>
      <c r="FL24" s="72"/>
      <c r="FM24" s="72"/>
      <c r="FN24" s="72"/>
      <c r="FO24" s="72"/>
      <c r="FP24" s="72"/>
      <c r="FQ24" s="72"/>
      <c r="FR24" s="72"/>
      <c r="FS24" s="72"/>
      <c r="FT24" s="72"/>
      <c r="FU24" s="72"/>
      <c r="FV24" s="72"/>
      <c r="FW24" s="72"/>
      <c r="FX24" s="72"/>
      <c r="FY24" s="72"/>
      <c r="FZ24" s="72"/>
      <c r="GA24" s="72"/>
      <c r="GB24" s="72"/>
      <c r="GC24" s="72"/>
      <c r="GD24" s="72"/>
      <c r="GE24" s="72"/>
      <c r="GF24" s="72"/>
      <c r="GG24" s="72"/>
      <c r="GH24" s="72"/>
      <c r="GI24" s="72"/>
      <c r="GJ24" s="72"/>
      <c r="GK24" s="72"/>
      <c r="GL24" s="72"/>
      <c r="GM24" s="72"/>
      <c r="GN24" s="72"/>
      <c r="GO24" s="72"/>
      <c r="GP24" s="72"/>
      <c r="GQ24" s="72"/>
      <c r="GR24" s="72"/>
      <c r="GS24" s="72"/>
      <c r="GT24" s="72"/>
      <c r="GU24" s="72"/>
      <c r="GV24" s="72"/>
      <c r="GW24" s="72"/>
      <c r="GX24" s="72"/>
      <c r="GY24" s="72"/>
      <c r="GZ24" s="72"/>
      <c r="HA24" s="72"/>
      <c r="HB24" s="72"/>
      <c r="HC24" s="72"/>
      <c r="HD24" s="72"/>
      <c r="HE24" s="72"/>
      <c r="HF24" s="72"/>
      <c r="HG24" s="72"/>
      <c r="HH24" s="72"/>
      <c r="HI24" s="72"/>
      <c r="HJ24" s="72"/>
      <c r="HK24" s="72"/>
      <c r="HL24" s="72"/>
      <c r="HM24" s="72"/>
      <c r="HN24" s="72"/>
      <c r="HO24" s="72"/>
      <c r="HP24" s="72"/>
      <c r="HQ24" s="72"/>
      <c r="HR24" s="72"/>
      <c r="HS24" s="72"/>
      <c r="HT24" s="72"/>
      <c r="HU24" s="72"/>
      <c r="HV24" s="72"/>
      <c r="HW24" s="72"/>
      <c r="HX24" s="72"/>
      <c r="HY24" s="72"/>
      <c r="HZ24" s="72"/>
      <c r="IA24" s="72"/>
      <c r="IB24" s="72"/>
      <c r="IC24" s="72"/>
      <c r="ID24" s="72"/>
      <c r="IE24" s="72"/>
      <c r="IF24" s="72"/>
      <c r="IG24" s="72"/>
      <c r="IH24" s="72"/>
      <c r="II24" s="72"/>
      <c r="IJ24" s="72"/>
      <c r="IK24" s="72"/>
      <c r="IL24" s="72"/>
      <c r="IM24" s="72"/>
      <c r="IN24" s="72"/>
      <c r="IO24" s="72"/>
      <c r="IP24" s="72"/>
      <c r="IQ24" s="72"/>
      <c r="IR24" s="72"/>
      <c r="IS24" s="72"/>
      <c r="IT24" s="72"/>
      <c r="IU24" s="72"/>
      <c r="IV24" s="72"/>
      <c r="IW24" s="72"/>
    </row>
    <row r="25" spans="1:257" s="23" customFormat="1" ht="15.75" thickBot="1" x14ac:dyDescent="0.3">
      <c r="A25" s="4"/>
      <c r="B25" s="5"/>
      <c r="C25" s="14"/>
      <c r="D25" s="175" t="s">
        <v>138</v>
      </c>
      <c r="E25" s="203" t="str">
        <f>IF(E15&lt;&gt;"",E15/'3 Förutsättningar'!$F$13*1000,"")</f>
        <v/>
      </c>
      <c r="F25" s="204" t="str">
        <f>IF(F15&lt;&gt;"",F15/'3 Förutsättningar'!$F$13*1000,"")</f>
        <v/>
      </c>
      <c r="G25" s="204" t="str">
        <f>IF(G15&lt;&gt;"",G15/'3 Förutsättningar'!$F$13*1000,"")</f>
        <v/>
      </c>
      <c r="H25" s="204" t="str">
        <f>IF(H15&lt;&gt;"",H15/'3 Förutsättningar'!$F$13*1000,"")</f>
        <v/>
      </c>
      <c r="I25" s="204" t="str">
        <f>IF(I15&lt;&gt;"",I15/'3 Förutsättningar'!$F$13*1000,"")</f>
        <v/>
      </c>
      <c r="J25" s="205" t="str">
        <f>IF(J15&lt;&gt;"",J15/'3 Förutsättningar'!$F$13*1000,"")</f>
        <v/>
      </c>
      <c r="K25" s="152"/>
      <c r="L25" s="25"/>
      <c r="M25" s="25"/>
      <c r="N25" s="25"/>
      <c r="O25" s="25"/>
      <c r="Q25" s="72"/>
      <c r="R25" s="72"/>
      <c r="S25" s="72"/>
      <c r="T25" s="72"/>
      <c r="U25" s="72"/>
      <c r="V25" s="72"/>
      <c r="W25" s="72"/>
      <c r="X25" s="72"/>
      <c r="Y25" s="72"/>
      <c r="Z25" s="72"/>
      <c r="AA25" s="72"/>
      <c r="AB25" s="72"/>
      <c r="AC25" s="72"/>
      <c r="AD25" s="72"/>
      <c r="AE25" s="72"/>
      <c r="AF25" s="72"/>
      <c r="AG25" s="72"/>
      <c r="AH25" s="72"/>
      <c r="AI25" s="72"/>
      <c r="AJ25" s="72"/>
      <c r="AK25" s="72"/>
      <c r="AL25" s="72"/>
      <c r="AM25" s="72"/>
      <c r="AN25" s="72"/>
      <c r="AO25" s="72"/>
      <c r="AP25" s="72"/>
      <c r="AQ25" s="72"/>
      <c r="AR25" s="72"/>
      <c r="AS25" s="72"/>
      <c r="AT25" s="72"/>
      <c r="AU25" s="72"/>
      <c r="AV25" s="72"/>
      <c r="AW25" s="72"/>
      <c r="AX25" s="72"/>
      <c r="AY25" s="72"/>
      <c r="AZ25" s="72"/>
      <c r="BA25" s="72"/>
      <c r="BB25" s="72"/>
      <c r="BC25" s="72"/>
      <c r="BD25" s="72"/>
      <c r="BE25" s="72"/>
      <c r="BF25" s="72"/>
      <c r="BG25" s="72"/>
      <c r="BH25" s="72"/>
      <c r="BI25" s="72"/>
      <c r="BJ25" s="72"/>
      <c r="BK25" s="72"/>
      <c r="BL25" s="72"/>
      <c r="BM25" s="72"/>
      <c r="BN25" s="72"/>
      <c r="BO25" s="72"/>
      <c r="BP25" s="72"/>
      <c r="BQ25" s="72"/>
      <c r="BR25" s="72"/>
      <c r="BS25" s="72"/>
      <c r="BT25" s="72"/>
      <c r="BU25" s="72"/>
      <c r="BV25" s="72"/>
      <c r="BW25" s="72"/>
      <c r="BX25" s="72"/>
      <c r="BY25" s="72"/>
      <c r="BZ25" s="72"/>
      <c r="CA25" s="72"/>
      <c r="CB25" s="72"/>
      <c r="CC25" s="72"/>
      <c r="CD25" s="72"/>
      <c r="CE25" s="72"/>
      <c r="CF25" s="72"/>
      <c r="CG25" s="72"/>
      <c r="CH25" s="72"/>
      <c r="CI25" s="72"/>
      <c r="CJ25" s="72"/>
      <c r="CK25" s="72"/>
      <c r="CL25" s="72"/>
      <c r="CM25" s="72"/>
      <c r="CN25" s="72"/>
      <c r="CO25" s="72"/>
      <c r="CP25" s="72"/>
      <c r="CQ25" s="72"/>
      <c r="CR25" s="72"/>
      <c r="CS25" s="72"/>
      <c r="CT25" s="72"/>
      <c r="CU25" s="72"/>
      <c r="CV25" s="72"/>
      <c r="CW25" s="72"/>
      <c r="CX25" s="72"/>
      <c r="CY25" s="72"/>
      <c r="CZ25" s="72"/>
      <c r="DA25" s="72"/>
      <c r="DB25" s="72"/>
      <c r="DC25" s="72"/>
      <c r="DD25" s="72"/>
      <c r="DE25" s="72"/>
      <c r="DF25" s="72"/>
      <c r="DG25" s="72"/>
      <c r="DH25" s="72"/>
      <c r="DI25" s="72"/>
      <c r="DJ25" s="72"/>
      <c r="DK25" s="72"/>
      <c r="DL25" s="72"/>
      <c r="DM25" s="72"/>
      <c r="DN25" s="72"/>
      <c r="DO25" s="72"/>
      <c r="DP25" s="72"/>
      <c r="DQ25" s="72"/>
      <c r="DR25" s="72"/>
      <c r="DS25" s="72"/>
      <c r="DT25" s="72"/>
      <c r="DU25" s="72"/>
      <c r="DV25" s="72"/>
      <c r="DW25" s="72"/>
      <c r="DX25" s="72"/>
      <c r="DY25" s="72"/>
      <c r="DZ25" s="72"/>
      <c r="EA25" s="72"/>
      <c r="EB25" s="72"/>
      <c r="EC25" s="72"/>
      <c r="ED25" s="72"/>
      <c r="EE25" s="72"/>
      <c r="EF25" s="72"/>
      <c r="EG25" s="72"/>
      <c r="EH25" s="72"/>
      <c r="EI25" s="72"/>
      <c r="EJ25" s="72"/>
      <c r="EK25" s="72"/>
      <c r="EL25" s="72"/>
      <c r="EM25" s="72"/>
      <c r="EN25" s="72"/>
      <c r="EO25" s="72"/>
      <c r="EP25" s="72"/>
      <c r="EQ25" s="72"/>
      <c r="ER25" s="72"/>
      <c r="ES25" s="72"/>
      <c r="ET25" s="72"/>
      <c r="EU25" s="72"/>
      <c r="EV25" s="72"/>
      <c r="EW25" s="72"/>
      <c r="EX25" s="72"/>
      <c r="EY25" s="72"/>
      <c r="EZ25" s="72"/>
      <c r="FA25" s="72"/>
      <c r="FB25" s="72"/>
      <c r="FC25" s="72"/>
      <c r="FD25" s="72"/>
      <c r="FE25" s="72"/>
      <c r="FF25" s="72"/>
      <c r="FG25" s="72"/>
      <c r="FH25" s="72"/>
      <c r="FI25" s="72"/>
      <c r="FJ25" s="72"/>
      <c r="FK25" s="72"/>
      <c r="FL25" s="72"/>
      <c r="FM25" s="72"/>
      <c r="FN25" s="72"/>
      <c r="FO25" s="72"/>
      <c r="FP25" s="72"/>
      <c r="FQ25" s="72"/>
      <c r="FR25" s="72"/>
      <c r="FS25" s="72"/>
      <c r="FT25" s="72"/>
      <c r="FU25" s="72"/>
      <c r="FV25" s="72"/>
      <c r="FW25" s="72"/>
      <c r="FX25" s="72"/>
      <c r="FY25" s="72"/>
      <c r="FZ25" s="72"/>
      <c r="GA25" s="72"/>
      <c r="GB25" s="72"/>
      <c r="GC25" s="72"/>
      <c r="GD25" s="72"/>
      <c r="GE25" s="72"/>
      <c r="GF25" s="72"/>
      <c r="GG25" s="72"/>
      <c r="GH25" s="72"/>
      <c r="GI25" s="72"/>
      <c r="GJ25" s="72"/>
      <c r="GK25" s="72"/>
      <c r="GL25" s="72"/>
      <c r="GM25" s="72"/>
      <c r="GN25" s="72"/>
      <c r="GO25" s="72"/>
      <c r="GP25" s="72"/>
      <c r="GQ25" s="72"/>
      <c r="GR25" s="72"/>
      <c r="GS25" s="72"/>
      <c r="GT25" s="72"/>
      <c r="GU25" s="72"/>
      <c r="GV25" s="72"/>
      <c r="GW25" s="72"/>
      <c r="GX25" s="72"/>
      <c r="GY25" s="72"/>
      <c r="GZ25" s="72"/>
      <c r="HA25" s="72"/>
      <c r="HB25" s="72"/>
      <c r="HC25" s="72"/>
      <c r="HD25" s="72"/>
      <c r="HE25" s="72"/>
      <c r="HF25" s="72"/>
      <c r="HG25" s="72"/>
      <c r="HH25" s="72"/>
      <c r="HI25" s="72"/>
      <c r="HJ25" s="72"/>
      <c r="HK25" s="72"/>
      <c r="HL25" s="72"/>
      <c r="HM25" s="72"/>
      <c r="HN25" s="72"/>
      <c r="HO25" s="72"/>
      <c r="HP25" s="72"/>
      <c r="HQ25" s="72"/>
      <c r="HR25" s="72"/>
      <c r="HS25" s="72"/>
      <c r="HT25" s="72"/>
      <c r="HU25" s="72"/>
      <c r="HV25" s="72"/>
      <c r="HW25" s="72"/>
      <c r="HX25" s="72"/>
      <c r="HY25" s="72"/>
      <c r="HZ25" s="72"/>
      <c r="IA25" s="72"/>
      <c r="IB25" s="72"/>
      <c r="IC25" s="72"/>
      <c r="ID25" s="72"/>
      <c r="IE25" s="72"/>
      <c r="IF25" s="72"/>
      <c r="IG25" s="72"/>
      <c r="IH25" s="72"/>
      <c r="II25" s="72"/>
      <c r="IJ25" s="72"/>
      <c r="IK25" s="72"/>
      <c r="IL25" s="72"/>
      <c r="IM25" s="72"/>
      <c r="IN25" s="72"/>
      <c r="IO25" s="72"/>
      <c r="IP25" s="72"/>
      <c r="IQ25" s="72"/>
      <c r="IR25" s="72"/>
      <c r="IS25" s="72"/>
      <c r="IT25" s="72"/>
      <c r="IU25" s="72"/>
      <c r="IV25" s="72"/>
      <c r="IW25" s="72"/>
    </row>
    <row r="26" spans="1:257" s="23" customFormat="1" x14ac:dyDescent="0.25">
      <c r="A26" s="4"/>
      <c r="B26" s="5"/>
      <c r="C26" s="14"/>
      <c r="D26" s="25"/>
      <c r="E26" s="170"/>
      <c r="F26" s="26"/>
      <c r="G26" s="26"/>
      <c r="H26" s="26"/>
      <c r="I26" s="26"/>
      <c r="J26" s="206"/>
      <c r="K26" s="152"/>
      <c r="L26" s="25"/>
      <c r="M26" s="25"/>
      <c r="N26" s="25"/>
      <c r="O26" s="25"/>
      <c r="Q26" s="72"/>
      <c r="R26" s="72"/>
      <c r="S26" s="72"/>
      <c r="T26" s="72"/>
      <c r="U26" s="72"/>
      <c r="V26" s="72"/>
      <c r="W26" s="72"/>
      <c r="X26" s="72"/>
      <c r="Y26" s="72"/>
      <c r="Z26" s="72"/>
      <c r="AA26" s="72"/>
      <c r="AB26" s="72"/>
      <c r="AC26" s="72"/>
      <c r="AD26" s="72"/>
      <c r="AE26" s="72"/>
      <c r="AF26" s="72"/>
      <c r="AG26" s="72"/>
      <c r="AH26" s="72"/>
      <c r="AI26" s="72"/>
      <c r="AJ26" s="72"/>
      <c r="AK26" s="72"/>
      <c r="AL26" s="72"/>
      <c r="AM26" s="72"/>
      <c r="AN26" s="72"/>
      <c r="AO26" s="72"/>
      <c r="AP26" s="72"/>
      <c r="AQ26" s="72"/>
      <c r="AR26" s="72"/>
      <c r="AS26" s="72"/>
      <c r="AT26" s="72"/>
      <c r="AU26" s="72"/>
      <c r="AV26" s="72"/>
      <c r="AW26" s="72"/>
      <c r="AX26" s="72"/>
      <c r="AY26" s="72"/>
      <c r="AZ26" s="72"/>
      <c r="BA26" s="72"/>
      <c r="BB26" s="72"/>
      <c r="BC26" s="72"/>
      <c r="BD26" s="72"/>
      <c r="BE26" s="72"/>
      <c r="BF26" s="72"/>
      <c r="BG26" s="72"/>
      <c r="BH26" s="72"/>
      <c r="BI26" s="72"/>
      <c r="BJ26" s="72"/>
      <c r="BK26" s="72"/>
      <c r="BL26" s="72"/>
      <c r="BM26" s="72"/>
      <c r="BN26" s="72"/>
      <c r="BO26" s="72"/>
      <c r="BP26" s="72"/>
      <c r="BQ26" s="72"/>
      <c r="BR26" s="72"/>
      <c r="BS26" s="72"/>
      <c r="BT26" s="72"/>
      <c r="BU26" s="72"/>
      <c r="BV26" s="72"/>
      <c r="BW26" s="72"/>
      <c r="BX26" s="72"/>
      <c r="BY26" s="72"/>
      <c r="BZ26" s="72"/>
      <c r="CA26" s="72"/>
      <c r="CB26" s="72"/>
      <c r="CC26" s="72"/>
      <c r="CD26" s="72"/>
      <c r="CE26" s="72"/>
      <c r="CF26" s="72"/>
      <c r="CG26" s="72"/>
      <c r="CH26" s="72"/>
      <c r="CI26" s="72"/>
      <c r="CJ26" s="72"/>
      <c r="CK26" s="72"/>
      <c r="CL26" s="72"/>
      <c r="CM26" s="72"/>
      <c r="CN26" s="72"/>
      <c r="CO26" s="72"/>
      <c r="CP26" s="72"/>
      <c r="CQ26" s="72"/>
      <c r="CR26" s="72"/>
      <c r="CS26" s="72"/>
      <c r="CT26" s="72"/>
      <c r="CU26" s="72"/>
      <c r="CV26" s="72"/>
      <c r="CW26" s="72"/>
      <c r="CX26" s="72"/>
      <c r="CY26" s="72"/>
      <c r="CZ26" s="72"/>
      <c r="DA26" s="72"/>
      <c r="DB26" s="72"/>
      <c r="DC26" s="72"/>
      <c r="DD26" s="72"/>
      <c r="DE26" s="72"/>
      <c r="DF26" s="72"/>
      <c r="DG26" s="72"/>
      <c r="DH26" s="72"/>
      <c r="DI26" s="72"/>
      <c r="DJ26" s="72"/>
      <c r="DK26" s="72"/>
      <c r="DL26" s="72"/>
      <c r="DM26" s="72"/>
      <c r="DN26" s="72"/>
      <c r="DO26" s="72"/>
      <c r="DP26" s="72"/>
      <c r="DQ26" s="72"/>
      <c r="DR26" s="72"/>
      <c r="DS26" s="72"/>
      <c r="DT26" s="72"/>
      <c r="DU26" s="72"/>
      <c r="DV26" s="72"/>
      <c r="DW26" s="72"/>
      <c r="DX26" s="72"/>
      <c r="DY26" s="72"/>
      <c r="DZ26" s="72"/>
      <c r="EA26" s="72"/>
      <c r="EB26" s="72"/>
      <c r="EC26" s="72"/>
      <c r="ED26" s="72"/>
      <c r="EE26" s="72"/>
      <c r="EF26" s="72"/>
      <c r="EG26" s="72"/>
      <c r="EH26" s="72"/>
      <c r="EI26" s="72"/>
      <c r="EJ26" s="72"/>
      <c r="EK26" s="72"/>
      <c r="EL26" s="72"/>
      <c r="EM26" s="72"/>
      <c r="EN26" s="72"/>
      <c r="EO26" s="72"/>
      <c r="EP26" s="72"/>
      <c r="EQ26" s="72"/>
      <c r="ER26" s="72"/>
      <c r="ES26" s="72"/>
      <c r="ET26" s="72"/>
      <c r="EU26" s="72"/>
      <c r="EV26" s="72"/>
      <c r="EW26" s="72"/>
      <c r="EX26" s="72"/>
      <c r="EY26" s="72"/>
      <c r="EZ26" s="72"/>
      <c r="FA26" s="72"/>
      <c r="FB26" s="72"/>
      <c r="FC26" s="72"/>
      <c r="FD26" s="72"/>
      <c r="FE26" s="72"/>
      <c r="FF26" s="72"/>
      <c r="FG26" s="72"/>
      <c r="FH26" s="72"/>
      <c r="FI26" s="72"/>
      <c r="FJ26" s="72"/>
      <c r="FK26" s="72"/>
      <c r="FL26" s="72"/>
      <c r="FM26" s="72"/>
      <c r="FN26" s="72"/>
      <c r="FO26" s="72"/>
      <c r="FP26" s="72"/>
      <c r="FQ26" s="72"/>
      <c r="FR26" s="72"/>
      <c r="FS26" s="72"/>
      <c r="FT26" s="72"/>
      <c r="FU26" s="72"/>
      <c r="FV26" s="72"/>
      <c r="FW26" s="72"/>
      <c r="FX26" s="72"/>
      <c r="FY26" s="72"/>
      <c r="FZ26" s="72"/>
      <c r="GA26" s="72"/>
      <c r="GB26" s="72"/>
      <c r="GC26" s="72"/>
      <c r="GD26" s="72"/>
      <c r="GE26" s="72"/>
      <c r="GF26" s="72"/>
      <c r="GG26" s="72"/>
      <c r="GH26" s="72"/>
      <c r="GI26" s="72"/>
      <c r="GJ26" s="72"/>
      <c r="GK26" s="72"/>
      <c r="GL26" s="72"/>
      <c r="GM26" s="72"/>
      <c r="GN26" s="72"/>
      <c r="GO26" s="72"/>
      <c r="GP26" s="72"/>
      <c r="GQ26" s="72"/>
      <c r="GR26" s="72"/>
      <c r="GS26" s="72"/>
      <c r="GT26" s="72"/>
      <c r="GU26" s="72"/>
      <c r="GV26" s="72"/>
      <c r="GW26" s="72"/>
      <c r="GX26" s="72"/>
      <c r="GY26" s="72"/>
      <c r="GZ26" s="72"/>
      <c r="HA26" s="72"/>
      <c r="HB26" s="72"/>
      <c r="HC26" s="72"/>
      <c r="HD26" s="72"/>
      <c r="HE26" s="72"/>
      <c r="HF26" s="72"/>
      <c r="HG26" s="72"/>
      <c r="HH26" s="72"/>
      <c r="HI26" s="72"/>
      <c r="HJ26" s="72"/>
      <c r="HK26" s="72"/>
      <c r="HL26" s="72"/>
      <c r="HM26" s="72"/>
      <c r="HN26" s="72"/>
      <c r="HO26" s="72"/>
      <c r="HP26" s="72"/>
      <c r="HQ26" s="72"/>
      <c r="HR26" s="72"/>
      <c r="HS26" s="72"/>
      <c r="HT26" s="72"/>
      <c r="HU26" s="72"/>
      <c r="HV26" s="72"/>
      <c r="HW26" s="72"/>
      <c r="HX26" s="72"/>
      <c r="HY26" s="72"/>
      <c r="HZ26" s="72"/>
      <c r="IA26" s="72"/>
      <c r="IB26" s="72"/>
      <c r="IC26" s="72"/>
      <c r="ID26" s="72"/>
      <c r="IE26" s="72"/>
      <c r="IF26" s="72"/>
      <c r="IG26" s="72"/>
      <c r="IH26" s="72"/>
      <c r="II26" s="72"/>
      <c r="IJ26" s="72"/>
      <c r="IK26" s="72"/>
      <c r="IL26" s="72"/>
      <c r="IM26" s="72"/>
      <c r="IN26" s="72"/>
      <c r="IO26" s="72"/>
      <c r="IP26" s="72"/>
      <c r="IQ26" s="72"/>
      <c r="IR26" s="72"/>
      <c r="IS26" s="72"/>
      <c r="IT26" s="72"/>
      <c r="IU26" s="72"/>
      <c r="IV26" s="72"/>
      <c r="IW26" s="72"/>
    </row>
    <row r="27" spans="1:257" s="23" customFormat="1" x14ac:dyDescent="0.25">
      <c r="A27" s="4"/>
      <c r="B27" s="5"/>
      <c r="C27" s="14"/>
      <c r="D27" s="185" t="s">
        <v>123</v>
      </c>
      <c r="E27" s="32" t="e">
        <f ca="1">E12-0.5</f>
        <v>#VALUE!</v>
      </c>
      <c r="F27" s="32" t="e">
        <f t="shared" ref="F27:J27" ca="1" si="10">F12-0.5</f>
        <v>#VALUE!</v>
      </c>
      <c r="G27" s="32" t="e">
        <f t="shared" ca="1" si="10"/>
        <v>#VALUE!</v>
      </c>
      <c r="H27" s="32" t="e">
        <f t="shared" ca="1" si="10"/>
        <v>#VALUE!</v>
      </c>
      <c r="I27" s="32" t="e">
        <f t="shared" ca="1" si="10"/>
        <v>#VALUE!</v>
      </c>
      <c r="J27" s="32" t="e">
        <f t="shared" ca="1" si="10"/>
        <v>#VALUE!</v>
      </c>
      <c r="K27" s="152"/>
      <c r="L27" s="25"/>
      <c r="M27" s="25"/>
      <c r="N27" s="25"/>
      <c r="O27" s="25"/>
      <c r="Q27" s="72"/>
      <c r="R27" s="72"/>
      <c r="S27" s="72"/>
      <c r="T27" s="72"/>
      <c r="U27" s="72"/>
      <c r="V27" s="72"/>
      <c r="W27" s="72"/>
      <c r="X27" s="72"/>
      <c r="Y27" s="72"/>
      <c r="Z27" s="72"/>
      <c r="AA27" s="72"/>
      <c r="AB27" s="72"/>
      <c r="AC27" s="72"/>
      <c r="AD27" s="72"/>
      <c r="AE27" s="72"/>
      <c r="AF27" s="72"/>
      <c r="AG27" s="72"/>
      <c r="AH27" s="72"/>
      <c r="AI27" s="72"/>
      <c r="AJ27" s="72"/>
      <c r="AK27" s="72"/>
      <c r="AL27" s="72"/>
      <c r="AM27" s="72"/>
      <c r="AN27" s="72"/>
      <c r="AO27" s="72"/>
      <c r="AP27" s="72"/>
      <c r="AQ27" s="72"/>
      <c r="AR27" s="72"/>
      <c r="AS27" s="72"/>
      <c r="AT27" s="72"/>
      <c r="AU27" s="72"/>
      <c r="AV27" s="72"/>
      <c r="AW27" s="72"/>
      <c r="AX27" s="72"/>
      <c r="AY27" s="72"/>
      <c r="AZ27" s="72"/>
      <c r="BA27" s="72"/>
      <c r="BB27" s="72"/>
      <c r="BC27" s="72"/>
      <c r="BD27" s="72"/>
      <c r="BE27" s="72"/>
      <c r="BF27" s="72"/>
      <c r="BG27" s="72"/>
      <c r="BH27" s="72"/>
      <c r="BI27" s="72"/>
      <c r="BJ27" s="72"/>
      <c r="BK27" s="72"/>
      <c r="BL27" s="72"/>
      <c r="BM27" s="72"/>
      <c r="BN27" s="72"/>
      <c r="BO27" s="72"/>
      <c r="BP27" s="72"/>
      <c r="BQ27" s="72"/>
      <c r="BR27" s="72"/>
      <c r="BS27" s="72"/>
      <c r="BT27" s="72"/>
      <c r="BU27" s="72"/>
      <c r="BV27" s="72"/>
      <c r="BW27" s="72"/>
      <c r="BX27" s="72"/>
      <c r="BY27" s="72"/>
      <c r="BZ27" s="72"/>
      <c r="CA27" s="72"/>
      <c r="CB27" s="72"/>
      <c r="CC27" s="72"/>
      <c r="CD27" s="72"/>
      <c r="CE27" s="72"/>
      <c r="CF27" s="72"/>
      <c r="CG27" s="72"/>
      <c r="CH27" s="72"/>
      <c r="CI27" s="72"/>
      <c r="CJ27" s="72"/>
      <c r="CK27" s="72"/>
      <c r="CL27" s="72"/>
      <c r="CM27" s="72"/>
      <c r="CN27" s="72"/>
      <c r="CO27" s="72"/>
      <c r="CP27" s="72"/>
      <c r="CQ27" s="72"/>
      <c r="CR27" s="72"/>
      <c r="CS27" s="72"/>
      <c r="CT27" s="72"/>
      <c r="CU27" s="72"/>
      <c r="CV27" s="72"/>
      <c r="CW27" s="72"/>
      <c r="CX27" s="72"/>
      <c r="CY27" s="72"/>
      <c r="CZ27" s="72"/>
      <c r="DA27" s="72"/>
      <c r="DB27" s="72"/>
      <c r="DC27" s="72"/>
      <c r="DD27" s="72"/>
      <c r="DE27" s="72"/>
      <c r="DF27" s="72"/>
      <c r="DG27" s="72"/>
      <c r="DH27" s="72"/>
      <c r="DI27" s="72"/>
      <c r="DJ27" s="72"/>
      <c r="DK27" s="72"/>
      <c r="DL27" s="72"/>
      <c r="DM27" s="72"/>
      <c r="DN27" s="72"/>
      <c r="DO27" s="72"/>
      <c r="DP27" s="72"/>
      <c r="DQ27" s="72"/>
      <c r="DR27" s="72"/>
      <c r="DS27" s="72"/>
      <c r="DT27" s="72"/>
      <c r="DU27" s="72"/>
      <c r="DV27" s="72"/>
      <c r="DW27" s="72"/>
      <c r="DX27" s="72"/>
      <c r="DY27" s="72"/>
      <c r="DZ27" s="72"/>
      <c r="EA27" s="72"/>
      <c r="EB27" s="72"/>
      <c r="EC27" s="72"/>
      <c r="ED27" s="72"/>
      <c r="EE27" s="72"/>
      <c r="EF27" s="72"/>
      <c r="EG27" s="72"/>
      <c r="EH27" s="72"/>
      <c r="EI27" s="72"/>
      <c r="EJ27" s="72"/>
      <c r="EK27" s="72"/>
      <c r="EL27" s="72"/>
      <c r="EM27" s="72"/>
      <c r="EN27" s="72"/>
      <c r="EO27" s="72"/>
      <c r="EP27" s="72"/>
      <c r="EQ27" s="72"/>
      <c r="ER27" s="72"/>
      <c r="ES27" s="72"/>
      <c r="ET27" s="72"/>
      <c r="EU27" s="72"/>
      <c r="EV27" s="72"/>
      <c r="EW27" s="72"/>
      <c r="EX27" s="72"/>
      <c r="EY27" s="72"/>
      <c r="EZ27" s="72"/>
      <c r="FA27" s="72"/>
      <c r="FB27" s="72"/>
      <c r="FC27" s="72"/>
      <c r="FD27" s="72"/>
      <c r="FE27" s="72"/>
      <c r="FF27" s="72"/>
      <c r="FG27" s="72"/>
      <c r="FH27" s="72"/>
      <c r="FI27" s="72"/>
      <c r="FJ27" s="72"/>
      <c r="FK27" s="72"/>
      <c r="FL27" s="72"/>
      <c r="FM27" s="72"/>
      <c r="FN27" s="72"/>
      <c r="FO27" s="72"/>
      <c r="FP27" s="72"/>
      <c r="FQ27" s="72"/>
      <c r="FR27" s="72"/>
      <c r="FS27" s="72"/>
      <c r="FT27" s="72"/>
      <c r="FU27" s="72"/>
      <c r="FV27" s="72"/>
      <c r="FW27" s="72"/>
      <c r="FX27" s="72"/>
      <c r="FY27" s="72"/>
      <c r="FZ27" s="72"/>
      <c r="GA27" s="72"/>
      <c r="GB27" s="72"/>
      <c r="GC27" s="72"/>
      <c r="GD27" s="72"/>
      <c r="GE27" s="72"/>
      <c r="GF27" s="72"/>
      <c r="GG27" s="72"/>
      <c r="GH27" s="72"/>
      <c r="GI27" s="72"/>
      <c r="GJ27" s="72"/>
      <c r="GK27" s="72"/>
      <c r="GL27" s="72"/>
      <c r="GM27" s="72"/>
      <c r="GN27" s="72"/>
      <c r="GO27" s="72"/>
      <c r="GP27" s="72"/>
      <c r="GQ27" s="72"/>
      <c r="GR27" s="72"/>
      <c r="GS27" s="72"/>
      <c r="GT27" s="72"/>
      <c r="GU27" s="72"/>
      <c r="GV27" s="72"/>
      <c r="GW27" s="72"/>
      <c r="GX27" s="72"/>
      <c r="GY27" s="72"/>
      <c r="GZ27" s="72"/>
      <c r="HA27" s="72"/>
      <c r="HB27" s="72"/>
      <c r="HC27" s="72"/>
      <c r="HD27" s="72"/>
      <c r="HE27" s="72"/>
      <c r="HF27" s="72"/>
      <c r="HG27" s="72"/>
      <c r="HH27" s="72"/>
      <c r="HI27" s="72"/>
      <c r="HJ27" s="72"/>
      <c r="HK27" s="72"/>
      <c r="HL27" s="72"/>
      <c r="HM27" s="72"/>
      <c r="HN27" s="72"/>
      <c r="HO27" s="72"/>
      <c r="HP27" s="72"/>
      <c r="HQ27" s="72"/>
      <c r="HR27" s="72"/>
      <c r="HS27" s="72"/>
      <c r="HT27" s="72"/>
      <c r="HU27" s="72"/>
      <c r="HV27" s="72"/>
      <c r="HW27" s="72"/>
      <c r="HX27" s="72"/>
      <c r="HY27" s="72"/>
      <c r="HZ27" s="72"/>
      <c r="IA27" s="72"/>
      <c r="IB27" s="72"/>
      <c r="IC27" s="72"/>
      <c r="ID27" s="72"/>
      <c r="IE27" s="72"/>
      <c r="IF27" s="72"/>
      <c r="IG27" s="72"/>
      <c r="IH27" s="72"/>
      <c r="II27" s="72"/>
      <c r="IJ27" s="72"/>
      <c r="IK27" s="72"/>
      <c r="IL27" s="72"/>
      <c r="IM27" s="72"/>
      <c r="IN27" s="72"/>
      <c r="IO27" s="72"/>
      <c r="IP27" s="72"/>
      <c r="IQ27" s="72"/>
      <c r="IR27" s="72"/>
      <c r="IS27" s="72"/>
      <c r="IT27" s="72"/>
      <c r="IU27" s="72"/>
      <c r="IV27" s="72"/>
      <c r="IW27" s="72"/>
    </row>
    <row r="28" spans="1:257" s="23" customFormat="1" x14ac:dyDescent="0.25">
      <c r="A28" s="4"/>
      <c r="B28" s="5"/>
      <c r="C28" s="14"/>
      <c r="D28" s="185"/>
      <c r="E28" s="26" t="str">
        <f ca="1">IF('3 Förutsättningar'!G12&lt;&gt;"","",'3 Förutsättningar'!F12)</f>
        <v/>
      </c>
      <c r="F28" s="26" t="str">
        <f ca="1">IF(E28&lt;&gt;"",E28+1,"")</f>
        <v/>
      </c>
      <c r="G28" s="26" t="str">
        <f t="shared" ref="G28:J28" ca="1" si="11">IF(F28&lt;&gt;"",F28+1,"")</f>
        <v/>
      </c>
      <c r="H28" s="26" t="str">
        <f t="shared" ca="1" si="11"/>
        <v/>
      </c>
      <c r="I28" s="26" t="str">
        <f t="shared" ca="1" si="11"/>
        <v/>
      </c>
      <c r="J28" s="26" t="str">
        <f t="shared" ca="1" si="11"/>
        <v/>
      </c>
      <c r="K28" s="152"/>
      <c r="L28" s="25"/>
      <c r="M28" s="25"/>
      <c r="N28" s="25"/>
      <c r="O28" s="25"/>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72"/>
      <c r="BS28" s="72"/>
      <c r="BT28" s="72"/>
      <c r="BU28" s="72"/>
      <c r="BV28" s="72"/>
      <c r="BW28" s="72"/>
      <c r="BX28" s="72"/>
      <c r="BY28" s="72"/>
      <c r="BZ28" s="72"/>
      <c r="CA28" s="72"/>
      <c r="CB28" s="72"/>
      <c r="CC28" s="72"/>
      <c r="CD28" s="72"/>
      <c r="CE28" s="72"/>
      <c r="CF28" s="72"/>
      <c r="CG28" s="72"/>
      <c r="CH28" s="72"/>
      <c r="CI28" s="72"/>
      <c r="CJ28" s="72"/>
      <c r="CK28" s="72"/>
      <c r="CL28" s="72"/>
      <c r="CM28" s="72"/>
      <c r="CN28" s="72"/>
      <c r="CO28" s="72"/>
      <c r="CP28" s="72"/>
      <c r="CQ28" s="72"/>
      <c r="CR28" s="72"/>
      <c r="CS28" s="72"/>
      <c r="CT28" s="72"/>
      <c r="CU28" s="72"/>
      <c r="CV28" s="72"/>
      <c r="CW28" s="72"/>
      <c r="CX28" s="72"/>
      <c r="CY28" s="72"/>
      <c r="CZ28" s="72"/>
      <c r="DA28" s="72"/>
      <c r="DB28" s="72"/>
      <c r="DC28" s="72"/>
      <c r="DD28" s="72"/>
      <c r="DE28" s="72"/>
      <c r="DF28" s="72"/>
      <c r="DG28" s="72"/>
      <c r="DH28" s="72"/>
      <c r="DI28" s="72"/>
      <c r="DJ28" s="72"/>
      <c r="DK28" s="72"/>
      <c r="DL28" s="72"/>
      <c r="DM28" s="72"/>
      <c r="DN28" s="72"/>
      <c r="DO28" s="72"/>
      <c r="DP28" s="72"/>
      <c r="DQ28" s="72"/>
      <c r="DR28" s="72"/>
      <c r="DS28" s="72"/>
      <c r="DT28" s="72"/>
      <c r="DU28" s="72"/>
      <c r="DV28" s="72"/>
      <c r="DW28" s="72"/>
      <c r="DX28" s="72"/>
      <c r="DY28" s="72"/>
      <c r="DZ28" s="72"/>
      <c r="EA28" s="72"/>
      <c r="EB28" s="72"/>
      <c r="EC28" s="72"/>
      <c r="ED28" s="72"/>
      <c r="EE28" s="72"/>
      <c r="EF28" s="72"/>
      <c r="EG28" s="72"/>
      <c r="EH28" s="72"/>
      <c r="EI28" s="72"/>
      <c r="EJ28" s="72"/>
      <c r="EK28" s="72"/>
      <c r="EL28" s="72"/>
      <c r="EM28" s="72"/>
      <c r="EN28" s="72"/>
      <c r="EO28" s="72"/>
      <c r="EP28" s="72"/>
      <c r="EQ28" s="72"/>
      <c r="ER28" s="72"/>
      <c r="ES28" s="72"/>
      <c r="ET28" s="72"/>
      <c r="EU28" s="72"/>
      <c r="EV28" s="72"/>
      <c r="EW28" s="72"/>
      <c r="EX28" s="72"/>
      <c r="EY28" s="72"/>
      <c r="EZ28" s="72"/>
      <c r="FA28" s="72"/>
      <c r="FB28" s="72"/>
      <c r="FC28" s="72"/>
      <c r="FD28" s="72"/>
      <c r="FE28" s="72"/>
      <c r="FF28" s="72"/>
      <c r="FG28" s="72"/>
      <c r="FH28" s="72"/>
      <c r="FI28" s="72"/>
      <c r="FJ28" s="72"/>
      <c r="FK28" s="72"/>
      <c r="FL28" s="72"/>
      <c r="FM28" s="72"/>
      <c r="FN28" s="72"/>
      <c r="FO28" s="72"/>
      <c r="FP28" s="72"/>
      <c r="FQ28" s="72"/>
      <c r="FR28" s="72"/>
      <c r="FS28" s="72"/>
      <c r="FT28" s="72"/>
      <c r="FU28" s="72"/>
      <c r="FV28" s="72"/>
      <c r="FW28" s="72"/>
      <c r="FX28" s="72"/>
      <c r="FY28" s="72"/>
      <c r="FZ28" s="72"/>
      <c r="GA28" s="72"/>
      <c r="GB28" s="72"/>
      <c r="GC28" s="72"/>
      <c r="GD28" s="72"/>
      <c r="GE28" s="72"/>
      <c r="GF28" s="72"/>
      <c r="GG28" s="72"/>
      <c r="GH28" s="72"/>
      <c r="GI28" s="72"/>
      <c r="GJ28" s="72"/>
      <c r="GK28" s="72"/>
      <c r="GL28" s="72"/>
      <c r="GM28" s="72"/>
      <c r="GN28" s="72"/>
      <c r="GO28" s="72"/>
      <c r="GP28" s="72"/>
      <c r="GQ28" s="72"/>
      <c r="GR28" s="72"/>
      <c r="GS28" s="72"/>
      <c r="GT28" s="72"/>
      <c r="GU28" s="72"/>
      <c r="GV28" s="72"/>
      <c r="GW28" s="72"/>
      <c r="GX28" s="72"/>
      <c r="GY28" s="72"/>
      <c r="GZ28" s="72"/>
      <c r="HA28" s="72"/>
      <c r="HB28" s="72"/>
      <c r="HC28" s="72"/>
      <c r="HD28" s="72"/>
      <c r="HE28" s="72"/>
      <c r="HF28" s="72"/>
      <c r="HG28" s="72"/>
      <c r="HH28" s="72"/>
      <c r="HI28" s="72"/>
      <c r="HJ28" s="72"/>
      <c r="HK28" s="72"/>
      <c r="HL28" s="72"/>
      <c r="HM28" s="72"/>
      <c r="HN28" s="72"/>
      <c r="HO28" s="72"/>
      <c r="HP28" s="72"/>
      <c r="HQ28" s="72"/>
      <c r="HR28" s="72"/>
      <c r="HS28" s="72"/>
      <c r="HT28" s="72"/>
      <c r="HU28" s="72"/>
      <c r="HV28" s="72"/>
      <c r="HW28" s="72"/>
      <c r="HX28" s="72"/>
      <c r="HY28" s="72"/>
      <c r="HZ28" s="72"/>
      <c r="IA28" s="72"/>
      <c r="IB28" s="72"/>
      <c r="IC28" s="72"/>
      <c r="ID28" s="72"/>
      <c r="IE28" s="72"/>
      <c r="IF28" s="72"/>
      <c r="IG28" s="72"/>
      <c r="IH28" s="72"/>
      <c r="II28" s="72"/>
      <c r="IJ28" s="72"/>
      <c r="IK28" s="72"/>
      <c r="IL28" s="72"/>
      <c r="IM28" s="72"/>
      <c r="IN28" s="72"/>
      <c r="IO28" s="72"/>
      <c r="IP28" s="72"/>
      <c r="IQ28" s="72"/>
      <c r="IR28" s="72"/>
      <c r="IS28" s="72"/>
      <c r="IT28" s="72"/>
      <c r="IU28" s="72"/>
      <c r="IV28" s="72"/>
      <c r="IW28" s="72"/>
    </row>
    <row r="29" spans="1:257" s="23" customFormat="1" ht="15.75" thickBot="1" x14ac:dyDescent="0.3">
      <c r="A29" s="4"/>
      <c r="B29" s="5"/>
      <c r="C29" s="14"/>
      <c r="D29" s="186"/>
      <c r="E29" s="136" t="str">
        <f ca="1">IF(E28&lt;&gt;"",CONCATENATE("/",E28+1),"")</f>
        <v/>
      </c>
      <c r="F29" s="136" t="str">
        <f ca="1">IF(F28&lt;&gt;"",CONCATENATE("/",F28+1),"")</f>
        <v/>
      </c>
      <c r="G29" s="136" t="str">
        <f t="shared" ref="G29:J29" ca="1" si="12">IF(G28&lt;&gt;"",CONCATENATE("/",G28+1),"")</f>
        <v/>
      </c>
      <c r="H29" s="136" t="str">
        <f t="shared" ca="1" si="12"/>
        <v/>
      </c>
      <c r="I29" s="136" t="str">
        <f t="shared" ca="1" si="12"/>
        <v/>
      </c>
      <c r="J29" s="136" t="str">
        <f t="shared" ca="1" si="12"/>
        <v/>
      </c>
      <c r="K29" s="152"/>
      <c r="L29" s="25"/>
      <c r="M29" s="25"/>
      <c r="N29" s="25"/>
      <c r="O29" s="25"/>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72"/>
      <c r="BT29" s="72"/>
      <c r="BU29" s="72"/>
      <c r="BV29" s="72"/>
      <c r="BW29" s="72"/>
      <c r="BX29" s="72"/>
      <c r="BY29" s="72"/>
      <c r="BZ29" s="72"/>
      <c r="CA29" s="72"/>
      <c r="CB29" s="72"/>
      <c r="CC29" s="72"/>
      <c r="CD29" s="72"/>
      <c r="CE29" s="72"/>
      <c r="CF29" s="72"/>
      <c r="CG29" s="72"/>
      <c r="CH29" s="72"/>
      <c r="CI29" s="72"/>
      <c r="CJ29" s="72"/>
      <c r="CK29" s="72"/>
      <c r="CL29" s="72"/>
      <c r="CM29" s="72"/>
      <c r="CN29" s="72"/>
      <c r="CO29" s="72"/>
      <c r="CP29" s="72"/>
      <c r="CQ29" s="72"/>
      <c r="CR29" s="72"/>
      <c r="CS29" s="72"/>
      <c r="CT29" s="72"/>
      <c r="CU29" s="72"/>
      <c r="CV29" s="72"/>
      <c r="CW29" s="72"/>
      <c r="CX29" s="72"/>
      <c r="CY29" s="72"/>
      <c r="CZ29" s="72"/>
      <c r="DA29" s="72"/>
      <c r="DB29" s="72"/>
      <c r="DC29" s="72"/>
      <c r="DD29" s="72"/>
      <c r="DE29" s="72"/>
      <c r="DF29" s="72"/>
      <c r="DG29" s="72"/>
      <c r="DH29" s="72"/>
      <c r="DI29" s="72"/>
      <c r="DJ29" s="72"/>
      <c r="DK29" s="72"/>
      <c r="DL29" s="72"/>
      <c r="DM29" s="72"/>
      <c r="DN29" s="72"/>
      <c r="DO29" s="72"/>
      <c r="DP29" s="72"/>
      <c r="DQ29" s="72"/>
      <c r="DR29" s="72"/>
      <c r="DS29" s="72"/>
      <c r="DT29" s="72"/>
      <c r="DU29" s="72"/>
      <c r="DV29" s="72"/>
      <c r="DW29" s="72"/>
      <c r="DX29" s="72"/>
      <c r="DY29" s="72"/>
      <c r="DZ29" s="72"/>
      <c r="EA29" s="72"/>
      <c r="EB29" s="72"/>
      <c r="EC29" s="72"/>
      <c r="ED29" s="72"/>
      <c r="EE29" s="72"/>
      <c r="EF29" s="72"/>
      <c r="EG29" s="72"/>
      <c r="EH29" s="72"/>
      <c r="EI29" s="72"/>
      <c r="EJ29" s="72"/>
      <c r="EK29" s="72"/>
      <c r="EL29" s="72"/>
      <c r="EM29" s="72"/>
      <c r="EN29" s="72"/>
      <c r="EO29" s="72"/>
      <c r="EP29" s="72"/>
      <c r="EQ29" s="72"/>
      <c r="ER29" s="72"/>
      <c r="ES29" s="72"/>
      <c r="ET29" s="72"/>
      <c r="EU29" s="72"/>
      <c r="EV29" s="72"/>
      <c r="EW29" s="72"/>
      <c r="EX29" s="72"/>
      <c r="EY29" s="72"/>
      <c r="EZ29" s="72"/>
      <c r="FA29" s="72"/>
      <c r="FB29" s="72"/>
      <c r="FC29" s="72"/>
      <c r="FD29" s="72"/>
      <c r="FE29" s="72"/>
      <c r="FF29" s="72"/>
      <c r="FG29" s="72"/>
      <c r="FH29" s="72"/>
      <c r="FI29" s="72"/>
      <c r="FJ29" s="72"/>
      <c r="FK29" s="72"/>
      <c r="FL29" s="72"/>
      <c r="FM29" s="72"/>
      <c r="FN29" s="72"/>
      <c r="FO29" s="72"/>
      <c r="FP29" s="72"/>
      <c r="FQ29" s="72"/>
      <c r="FR29" s="72"/>
      <c r="FS29" s="72"/>
      <c r="FT29" s="72"/>
      <c r="FU29" s="72"/>
      <c r="FV29" s="72"/>
      <c r="FW29" s="72"/>
      <c r="FX29" s="72"/>
      <c r="FY29" s="72"/>
      <c r="FZ29" s="72"/>
      <c r="GA29" s="72"/>
      <c r="GB29" s="72"/>
      <c r="GC29" s="72"/>
      <c r="GD29" s="72"/>
      <c r="GE29" s="72"/>
      <c r="GF29" s="72"/>
      <c r="GG29" s="72"/>
      <c r="GH29" s="72"/>
      <c r="GI29" s="72"/>
      <c r="GJ29" s="72"/>
      <c r="GK29" s="72"/>
      <c r="GL29" s="72"/>
      <c r="GM29" s="72"/>
      <c r="GN29" s="72"/>
      <c r="GO29" s="72"/>
      <c r="GP29" s="72"/>
      <c r="GQ29" s="72"/>
      <c r="GR29" s="72"/>
      <c r="GS29" s="72"/>
      <c r="GT29" s="72"/>
      <c r="GU29" s="72"/>
      <c r="GV29" s="72"/>
      <c r="GW29" s="72"/>
      <c r="GX29" s="72"/>
      <c r="GY29" s="72"/>
      <c r="GZ29" s="72"/>
      <c r="HA29" s="72"/>
      <c r="HB29" s="72"/>
      <c r="HC29" s="72"/>
      <c r="HD29" s="72"/>
      <c r="HE29" s="72"/>
      <c r="HF29" s="72"/>
      <c r="HG29" s="72"/>
      <c r="HH29" s="72"/>
      <c r="HI29" s="72"/>
      <c r="HJ29" s="72"/>
      <c r="HK29" s="72"/>
      <c r="HL29" s="72"/>
      <c r="HM29" s="72"/>
      <c r="HN29" s="72"/>
      <c r="HO29" s="72"/>
      <c r="HP29" s="72"/>
      <c r="HQ29" s="72"/>
      <c r="HR29" s="72"/>
      <c r="HS29" s="72"/>
      <c r="HT29" s="72"/>
      <c r="HU29" s="72"/>
      <c r="HV29" s="72"/>
      <c r="HW29" s="72"/>
      <c r="HX29" s="72"/>
      <c r="HY29" s="72"/>
      <c r="HZ29" s="72"/>
      <c r="IA29" s="72"/>
      <c r="IB29" s="72"/>
      <c r="IC29" s="72"/>
      <c r="ID29" s="72"/>
      <c r="IE29" s="72"/>
      <c r="IF29" s="72"/>
      <c r="IG29" s="72"/>
      <c r="IH29" s="72"/>
      <c r="II29" s="72"/>
      <c r="IJ29" s="72"/>
      <c r="IK29" s="72"/>
      <c r="IL29" s="72"/>
      <c r="IM29" s="72"/>
      <c r="IN29" s="72"/>
      <c r="IO29" s="72"/>
      <c r="IP29" s="72"/>
      <c r="IQ29" s="72"/>
      <c r="IR29" s="72"/>
      <c r="IS29" s="72"/>
      <c r="IT29" s="72"/>
      <c r="IU29" s="72"/>
      <c r="IV29" s="72"/>
      <c r="IW29" s="72"/>
    </row>
    <row r="30" spans="1:257" s="23" customFormat="1" x14ac:dyDescent="0.25">
      <c r="A30" s="4"/>
      <c r="B30" s="5"/>
      <c r="C30" s="14"/>
      <c r="D30" s="187" t="s">
        <v>137</v>
      </c>
      <c r="E30" s="188" t="str">
        <f>IF(AND(Kod!$AA$1="ok",$K$19=""),SUM(E34:E37),"")</f>
        <v/>
      </c>
      <c r="F30" s="207" t="str">
        <f>IF(AND(Kod!$AA$1="ok",$K$19=""),SUM(F34:F37),"")</f>
        <v/>
      </c>
      <c r="G30" s="207" t="str">
        <f>IF(AND(Kod!$AA$1="ok",$K$19=""),SUM(G34:G37),"")</f>
        <v/>
      </c>
      <c r="H30" s="207" t="str">
        <f>IF(AND(Kod!$AA$1="ok",$K$19=""),SUM(H34:H37),"")</f>
        <v/>
      </c>
      <c r="I30" s="207" t="str">
        <f>IF(AND(Kod!$AA$1="ok",$K$19=""),SUM(I34:I37),"")</f>
        <v/>
      </c>
      <c r="J30" s="208" t="str">
        <f>IF(AND(Kod!$AA$1="ok",$K$19=""),SUM(J34:J37),"")</f>
        <v/>
      </c>
      <c r="K30" s="152"/>
      <c r="L30" s="25"/>
      <c r="M30" s="25"/>
      <c r="N30" s="25"/>
      <c r="O30" s="25"/>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72"/>
      <c r="BT30" s="72"/>
      <c r="BU30" s="72"/>
      <c r="BV30" s="72"/>
      <c r="BW30" s="72"/>
      <c r="BX30" s="72"/>
      <c r="BY30" s="72"/>
      <c r="BZ30" s="72"/>
      <c r="CA30" s="72"/>
      <c r="CB30" s="72"/>
      <c r="CC30" s="72"/>
      <c r="CD30" s="72"/>
      <c r="CE30" s="72"/>
      <c r="CF30" s="72"/>
      <c r="CG30" s="72"/>
      <c r="CH30" s="72"/>
      <c r="CI30" s="72"/>
      <c r="CJ30" s="72"/>
      <c r="CK30" s="72"/>
      <c r="CL30" s="72"/>
      <c r="CM30" s="72"/>
      <c r="CN30" s="72"/>
      <c r="CO30" s="72"/>
      <c r="CP30" s="72"/>
      <c r="CQ30" s="72"/>
      <c r="CR30" s="72"/>
      <c r="CS30" s="72"/>
      <c r="CT30" s="72"/>
      <c r="CU30" s="72"/>
      <c r="CV30" s="72"/>
      <c r="CW30" s="72"/>
      <c r="CX30" s="72"/>
      <c r="CY30" s="72"/>
      <c r="CZ30" s="72"/>
      <c r="DA30" s="72"/>
      <c r="DB30" s="72"/>
      <c r="DC30" s="72"/>
      <c r="DD30" s="72"/>
      <c r="DE30" s="72"/>
      <c r="DF30" s="72"/>
      <c r="DG30" s="72"/>
      <c r="DH30" s="72"/>
      <c r="DI30" s="72"/>
      <c r="DJ30" s="72"/>
      <c r="DK30" s="72"/>
      <c r="DL30" s="72"/>
      <c r="DM30" s="72"/>
      <c r="DN30" s="72"/>
      <c r="DO30" s="72"/>
      <c r="DP30" s="72"/>
      <c r="DQ30" s="72"/>
      <c r="DR30" s="72"/>
      <c r="DS30" s="72"/>
      <c r="DT30" s="72"/>
      <c r="DU30" s="72"/>
      <c r="DV30" s="72"/>
      <c r="DW30" s="72"/>
      <c r="DX30" s="72"/>
      <c r="DY30" s="72"/>
      <c r="DZ30" s="72"/>
      <c r="EA30" s="72"/>
      <c r="EB30" s="72"/>
      <c r="EC30" s="72"/>
      <c r="ED30" s="72"/>
      <c r="EE30" s="72"/>
      <c r="EF30" s="72"/>
      <c r="EG30" s="72"/>
      <c r="EH30" s="72"/>
      <c r="EI30" s="72"/>
      <c r="EJ30" s="72"/>
      <c r="EK30" s="72"/>
      <c r="EL30" s="72"/>
      <c r="EM30" s="72"/>
      <c r="EN30" s="72"/>
      <c r="EO30" s="72"/>
      <c r="EP30" s="72"/>
      <c r="EQ30" s="72"/>
      <c r="ER30" s="72"/>
      <c r="ES30" s="72"/>
      <c r="ET30" s="72"/>
      <c r="EU30" s="72"/>
      <c r="EV30" s="72"/>
      <c r="EW30" s="72"/>
      <c r="EX30" s="72"/>
      <c r="EY30" s="72"/>
      <c r="EZ30" s="72"/>
      <c r="FA30" s="72"/>
      <c r="FB30" s="72"/>
      <c r="FC30" s="72"/>
      <c r="FD30" s="72"/>
      <c r="FE30" s="72"/>
      <c r="FF30" s="72"/>
      <c r="FG30" s="72"/>
      <c r="FH30" s="72"/>
      <c r="FI30" s="72"/>
      <c r="FJ30" s="72"/>
      <c r="FK30" s="72"/>
      <c r="FL30" s="72"/>
      <c r="FM30" s="72"/>
      <c r="FN30" s="72"/>
      <c r="FO30" s="72"/>
      <c r="FP30" s="72"/>
      <c r="FQ30" s="72"/>
      <c r="FR30" s="72"/>
      <c r="FS30" s="72"/>
      <c r="FT30" s="72"/>
      <c r="FU30" s="72"/>
      <c r="FV30" s="72"/>
      <c r="FW30" s="72"/>
      <c r="FX30" s="72"/>
      <c r="FY30" s="72"/>
      <c r="FZ30" s="72"/>
      <c r="GA30" s="72"/>
      <c r="GB30" s="72"/>
      <c r="GC30" s="72"/>
      <c r="GD30" s="72"/>
      <c r="GE30" s="72"/>
      <c r="GF30" s="72"/>
      <c r="GG30" s="72"/>
      <c r="GH30" s="72"/>
      <c r="GI30" s="72"/>
      <c r="GJ30" s="72"/>
      <c r="GK30" s="72"/>
      <c r="GL30" s="72"/>
      <c r="GM30" s="72"/>
      <c r="GN30" s="72"/>
      <c r="GO30" s="72"/>
      <c r="GP30" s="72"/>
      <c r="GQ30" s="72"/>
      <c r="GR30" s="72"/>
      <c r="GS30" s="72"/>
      <c r="GT30" s="72"/>
      <c r="GU30" s="72"/>
      <c r="GV30" s="72"/>
      <c r="GW30" s="72"/>
      <c r="GX30" s="72"/>
      <c r="GY30" s="72"/>
      <c r="GZ30" s="72"/>
      <c r="HA30" s="72"/>
      <c r="HB30" s="72"/>
      <c r="HC30" s="72"/>
      <c r="HD30" s="72"/>
      <c r="HE30" s="72"/>
      <c r="HF30" s="72"/>
      <c r="HG30" s="72"/>
      <c r="HH30" s="72"/>
      <c r="HI30" s="72"/>
      <c r="HJ30" s="72"/>
      <c r="HK30" s="72"/>
      <c r="HL30" s="72"/>
      <c r="HM30" s="72"/>
      <c r="HN30" s="72"/>
      <c r="HO30" s="72"/>
      <c r="HP30" s="72"/>
      <c r="HQ30" s="72"/>
      <c r="HR30" s="72"/>
      <c r="HS30" s="72"/>
      <c r="HT30" s="72"/>
      <c r="HU30" s="72"/>
      <c r="HV30" s="72"/>
      <c r="HW30" s="72"/>
      <c r="HX30" s="72"/>
      <c r="HY30" s="72"/>
      <c r="HZ30" s="72"/>
      <c r="IA30" s="72"/>
      <c r="IB30" s="72"/>
      <c r="IC30" s="72"/>
      <c r="ID30" s="72"/>
      <c r="IE30" s="72"/>
      <c r="IF30" s="72"/>
      <c r="IG30" s="72"/>
      <c r="IH30" s="72"/>
      <c r="II30" s="72"/>
      <c r="IJ30" s="72"/>
      <c r="IK30" s="72"/>
      <c r="IL30" s="72"/>
      <c r="IM30" s="72"/>
      <c r="IN30" s="72"/>
      <c r="IO30" s="72"/>
      <c r="IP30" s="72"/>
      <c r="IQ30" s="72"/>
      <c r="IR30" s="72"/>
      <c r="IS30" s="72"/>
      <c r="IT30" s="72"/>
      <c r="IU30" s="72"/>
      <c r="IV30" s="72"/>
      <c r="IW30" s="72"/>
    </row>
    <row r="31" spans="1:257" s="23" customFormat="1" x14ac:dyDescent="0.25">
      <c r="A31" s="4"/>
      <c r="B31" s="5"/>
      <c r="C31" s="14"/>
      <c r="D31" s="189" t="s">
        <v>141</v>
      </c>
      <c r="E31" s="190" t="str">
        <f>IF(AND(Kod!$AA$1="ok",$K$19=""),SUM(E34:E35)/SUM(E34:E36),"")</f>
        <v/>
      </c>
      <c r="F31" s="209" t="str">
        <f>IFERROR(IF(AND(Kod!$AA$1="ok",$K$19=""),SUM(F34:F35)/SUM(F34:F36),""),"")</f>
        <v/>
      </c>
      <c r="G31" s="209" t="str">
        <f>IFERROR(IF(AND(Kod!$AA$1="ok",$K$19=""),SUM(G34:G35)/SUM(G34:G36),""),"")</f>
        <v/>
      </c>
      <c r="H31" s="209" t="str">
        <f>IFERROR(IF(AND(Kod!$AA$1="ok",$K$19=""),SUM(H34:H35)/SUM(H34:H36),""),"")</f>
        <v/>
      </c>
      <c r="I31" s="209" t="str">
        <f>IFERROR(IF(AND(Kod!$AA$1="ok",$K$19=""),SUM(I34:I35)/SUM(I34:I36),""),"")</f>
        <v/>
      </c>
      <c r="J31" s="210" t="str">
        <f>IFERROR(IF(AND(Kod!$AA$1="ok",$K$19=""),SUM(J34:J35)/SUM(J34:J36),""),"")</f>
        <v/>
      </c>
      <c r="K31" s="152"/>
      <c r="L31" s="25"/>
      <c r="M31" s="25"/>
      <c r="N31" s="25"/>
      <c r="O31" s="25"/>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72"/>
      <c r="BS31" s="72"/>
      <c r="BT31" s="72"/>
      <c r="BU31" s="72"/>
      <c r="BV31" s="72"/>
      <c r="BW31" s="72"/>
      <c r="BX31" s="72"/>
      <c r="BY31" s="72"/>
      <c r="BZ31" s="72"/>
      <c r="CA31" s="72"/>
      <c r="CB31" s="72"/>
      <c r="CC31" s="72"/>
      <c r="CD31" s="72"/>
      <c r="CE31" s="72"/>
      <c r="CF31" s="72"/>
      <c r="CG31" s="72"/>
      <c r="CH31" s="72"/>
      <c r="CI31" s="72"/>
      <c r="CJ31" s="72"/>
      <c r="CK31" s="72"/>
      <c r="CL31" s="72"/>
      <c r="CM31" s="72"/>
      <c r="CN31" s="72"/>
      <c r="CO31" s="72"/>
      <c r="CP31" s="72"/>
      <c r="CQ31" s="72"/>
      <c r="CR31" s="72"/>
      <c r="CS31" s="72"/>
      <c r="CT31" s="72"/>
      <c r="CU31" s="72"/>
      <c r="CV31" s="72"/>
      <c r="CW31" s="72"/>
      <c r="CX31" s="72"/>
      <c r="CY31" s="72"/>
      <c r="CZ31" s="72"/>
      <c r="DA31" s="72"/>
      <c r="DB31" s="72"/>
      <c r="DC31" s="72"/>
      <c r="DD31" s="72"/>
      <c r="DE31" s="72"/>
      <c r="DF31" s="72"/>
      <c r="DG31" s="72"/>
      <c r="DH31" s="72"/>
      <c r="DI31" s="72"/>
      <c r="DJ31" s="72"/>
      <c r="DK31" s="72"/>
      <c r="DL31" s="72"/>
      <c r="DM31" s="72"/>
      <c r="DN31" s="72"/>
      <c r="DO31" s="72"/>
      <c r="DP31" s="72"/>
      <c r="DQ31" s="72"/>
      <c r="DR31" s="72"/>
      <c r="DS31" s="72"/>
      <c r="DT31" s="72"/>
      <c r="DU31" s="72"/>
      <c r="DV31" s="72"/>
      <c r="DW31" s="72"/>
      <c r="DX31" s="72"/>
      <c r="DY31" s="72"/>
      <c r="DZ31" s="72"/>
      <c r="EA31" s="72"/>
      <c r="EB31" s="72"/>
      <c r="EC31" s="72"/>
      <c r="ED31" s="72"/>
      <c r="EE31" s="72"/>
      <c r="EF31" s="72"/>
      <c r="EG31" s="72"/>
      <c r="EH31" s="72"/>
      <c r="EI31" s="72"/>
      <c r="EJ31" s="72"/>
      <c r="EK31" s="72"/>
      <c r="EL31" s="72"/>
      <c r="EM31" s="72"/>
      <c r="EN31" s="72"/>
      <c r="EO31" s="72"/>
      <c r="EP31" s="72"/>
      <c r="EQ31" s="72"/>
      <c r="ER31" s="72"/>
      <c r="ES31" s="72"/>
      <c r="ET31" s="72"/>
      <c r="EU31" s="72"/>
      <c r="EV31" s="72"/>
      <c r="EW31" s="72"/>
      <c r="EX31" s="72"/>
      <c r="EY31" s="72"/>
      <c r="EZ31" s="72"/>
      <c r="FA31" s="72"/>
      <c r="FB31" s="72"/>
      <c r="FC31" s="72"/>
      <c r="FD31" s="72"/>
      <c r="FE31" s="72"/>
      <c r="FF31" s="72"/>
      <c r="FG31" s="72"/>
      <c r="FH31" s="72"/>
      <c r="FI31" s="72"/>
      <c r="FJ31" s="72"/>
      <c r="FK31" s="72"/>
      <c r="FL31" s="72"/>
      <c r="FM31" s="72"/>
      <c r="FN31" s="72"/>
      <c r="FO31" s="72"/>
      <c r="FP31" s="72"/>
      <c r="FQ31" s="72"/>
      <c r="FR31" s="72"/>
      <c r="FS31" s="72"/>
      <c r="FT31" s="72"/>
      <c r="FU31" s="72"/>
      <c r="FV31" s="72"/>
      <c r="FW31" s="72"/>
      <c r="FX31" s="72"/>
      <c r="FY31" s="72"/>
      <c r="FZ31" s="72"/>
      <c r="GA31" s="72"/>
      <c r="GB31" s="72"/>
      <c r="GC31" s="72"/>
      <c r="GD31" s="72"/>
      <c r="GE31" s="72"/>
      <c r="GF31" s="72"/>
      <c r="GG31" s="72"/>
      <c r="GH31" s="72"/>
      <c r="GI31" s="72"/>
      <c r="GJ31" s="72"/>
      <c r="GK31" s="72"/>
      <c r="GL31" s="72"/>
      <c r="GM31" s="72"/>
      <c r="GN31" s="72"/>
      <c r="GO31" s="72"/>
      <c r="GP31" s="72"/>
      <c r="GQ31" s="72"/>
      <c r="GR31" s="72"/>
      <c r="GS31" s="72"/>
      <c r="GT31" s="72"/>
      <c r="GU31" s="72"/>
      <c r="GV31" s="72"/>
      <c r="GW31" s="72"/>
      <c r="GX31" s="72"/>
      <c r="GY31" s="72"/>
      <c r="GZ31" s="72"/>
      <c r="HA31" s="72"/>
      <c r="HB31" s="72"/>
      <c r="HC31" s="72"/>
      <c r="HD31" s="72"/>
      <c r="HE31" s="72"/>
      <c r="HF31" s="72"/>
      <c r="HG31" s="72"/>
      <c r="HH31" s="72"/>
      <c r="HI31" s="72"/>
      <c r="HJ31" s="72"/>
      <c r="HK31" s="72"/>
      <c r="HL31" s="72"/>
      <c r="HM31" s="72"/>
      <c r="HN31" s="72"/>
      <c r="HO31" s="72"/>
      <c r="HP31" s="72"/>
      <c r="HQ31" s="72"/>
      <c r="HR31" s="72"/>
      <c r="HS31" s="72"/>
      <c r="HT31" s="72"/>
      <c r="HU31" s="72"/>
      <c r="HV31" s="72"/>
      <c r="HW31" s="72"/>
      <c r="HX31" s="72"/>
      <c r="HY31" s="72"/>
      <c r="HZ31" s="72"/>
      <c r="IA31" s="72"/>
      <c r="IB31" s="72"/>
      <c r="IC31" s="72"/>
      <c r="ID31" s="72"/>
      <c r="IE31" s="72"/>
      <c r="IF31" s="72"/>
      <c r="IG31" s="72"/>
      <c r="IH31" s="72"/>
      <c r="II31" s="72"/>
      <c r="IJ31" s="72"/>
      <c r="IK31" s="72"/>
      <c r="IL31" s="72"/>
      <c r="IM31" s="72"/>
      <c r="IN31" s="72"/>
      <c r="IO31" s="72"/>
      <c r="IP31" s="72"/>
      <c r="IQ31" s="72"/>
      <c r="IR31" s="72"/>
      <c r="IS31" s="72"/>
      <c r="IT31" s="72"/>
      <c r="IU31" s="72"/>
      <c r="IV31" s="72"/>
      <c r="IW31" s="72"/>
    </row>
    <row r="32" spans="1:257" s="23" customFormat="1" ht="15.75" thickBot="1" x14ac:dyDescent="0.3">
      <c r="A32" s="4"/>
      <c r="B32" s="5"/>
      <c r="C32" s="14"/>
      <c r="D32" s="192" t="s">
        <v>142</v>
      </c>
      <c r="E32" s="193" t="str">
        <f>IF(AND(Kod!$AA$1="ok",$K$19=""),E35/SUM(E34:E35),"")</f>
        <v/>
      </c>
      <c r="F32" s="211" t="str">
        <f>IFERROR(IF(AND(Kod!$AA$1="ok",$K$19=""),F35/SUM(F34:F35),""),"")</f>
        <v/>
      </c>
      <c r="G32" s="211" t="str">
        <f>IFERROR(IF(AND(Kod!$AA$1="ok",$K$19=""),G35/SUM(G34:G35),""),"")</f>
        <v/>
      </c>
      <c r="H32" s="211" t="str">
        <f>IFERROR(IF(AND(Kod!$AA$1="ok",$K$19=""),H35/SUM(H34:H35),""),"")</f>
        <v/>
      </c>
      <c r="I32" s="211" t="str">
        <f>IFERROR(IF(AND(Kod!$AA$1="ok",$K$19=""),I35/SUM(I34:I35),""),"")</f>
        <v/>
      </c>
      <c r="J32" s="212" t="str">
        <f>IFERROR(IF(AND(Kod!$AA$1="ok",$K$19=""),J35/SUM(J34:J35),""),"")</f>
        <v/>
      </c>
      <c r="K32" s="152"/>
      <c r="L32" s="25"/>
      <c r="M32" s="25"/>
      <c r="N32" s="25"/>
      <c r="O32" s="25"/>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2"/>
      <c r="BR32" s="72"/>
      <c r="BS32" s="72"/>
      <c r="BT32" s="72"/>
      <c r="BU32" s="72"/>
      <c r="BV32" s="72"/>
      <c r="BW32" s="72"/>
      <c r="BX32" s="72"/>
      <c r="BY32" s="72"/>
      <c r="BZ32" s="72"/>
      <c r="CA32" s="72"/>
      <c r="CB32" s="72"/>
      <c r="CC32" s="72"/>
      <c r="CD32" s="72"/>
      <c r="CE32" s="72"/>
      <c r="CF32" s="72"/>
      <c r="CG32" s="72"/>
      <c r="CH32" s="72"/>
      <c r="CI32" s="72"/>
      <c r="CJ32" s="72"/>
      <c r="CK32" s="72"/>
      <c r="CL32" s="72"/>
      <c r="CM32" s="72"/>
      <c r="CN32" s="72"/>
      <c r="CO32" s="72"/>
      <c r="CP32" s="72"/>
      <c r="CQ32" s="72"/>
      <c r="CR32" s="72"/>
      <c r="CS32" s="72"/>
      <c r="CT32" s="72"/>
      <c r="CU32" s="72"/>
      <c r="CV32" s="72"/>
      <c r="CW32" s="72"/>
      <c r="CX32" s="72"/>
      <c r="CY32" s="72"/>
      <c r="CZ32" s="72"/>
      <c r="DA32" s="72"/>
      <c r="DB32" s="72"/>
      <c r="DC32" s="72"/>
      <c r="DD32" s="72"/>
      <c r="DE32" s="72"/>
      <c r="DF32" s="72"/>
      <c r="DG32" s="72"/>
      <c r="DH32" s="72"/>
      <c r="DI32" s="72"/>
      <c r="DJ32" s="72"/>
      <c r="DK32" s="72"/>
      <c r="DL32" s="72"/>
      <c r="DM32" s="72"/>
      <c r="DN32" s="72"/>
      <c r="DO32" s="72"/>
      <c r="DP32" s="72"/>
      <c r="DQ32" s="72"/>
      <c r="DR32" s="72"/>
      <c r="DS32" s="72"/>
      <c r="DT32" s="72"/>
      <c r="DU32" s="72"/>
      <c r="DV32" s="72"/>
      <c r="DW32" s="72"/>
      <c r="DX32" s="72"/>
      <c r="DY32" s="72"/>
      <c r="DZ32" s="72"/>
      <c r="EA32" s="72"/>
      <c r="EB32" s="72"/>
      <c r="EC32" s="72"/>
      <c r="ED32" s="72"/>
      <c r="EE32" s="72"/>
      <c r="EF32" s="72"/>
      <c r="EG32" s="72"/>
      <c r="EH32" s="72"/>
      <c r="EI32" s="72"/>
      <c r="EJ32" s="72"/>
      <c r="EK32" s="72"/>
      <c r="EL32" s="72"/>
      <c r="EM32" s="72"/>
      <c r="EN32" s="72"/>
      <c r="EO32" s="72"/>
      <c r="EP32" s="72"/>
      <c r="EQ32" s="72"/>
      <c r="ER32" s="72"/>
      <c r="ES32" s="72"/>
      <c r="ET32" s="72"/>
      <c r="EU32" s="72"/>
      <c r="EV32" s="72"/>
      <c r="EW32" s="72"/>
      <c r="EX32" s="72"/>
      <c r="EY32" s="72"/>
      <c r="EZ32" s="72"/>
      <c r="FA32" s="72"/>
      <c r="FB32" s="72"/>
      <c r="FC32" s="72"/>
      <c r="FD32" s="72"/>
      <c r="FE32" s="72"/>
      <c r="FF32" s="72"/>
      <c r="FG32" s="72"/>
      <c r="FH32" s="72"/>
      <c r="FI32" s="72"/>
      <c r="FJ32" s="72"/>
      <c r="FK32" s="72"/>
      <c r="FL32" s="72"/>
      <c r="FM32" s="72"/>
      <c r="FN32" s="72"/>
      <c r="FO32" s="72"/>
      <c r="FP32" s="72"/>
      <c r="FQ32" s="72"/>
      <c r="FR32" s="72"/>
      <c r="FS32" s="72"/>
      <c r="FT32" s="72"/>
      <c r="FU32" s="72"/>
      <c r="FV32" s="72"/>
      <c r="FW32" s="72"/>
      <c r="FX32" s="72"/>
      <c r="FY32" s="72"/>
      <c r="FZ32" s="72"/>
      <c r="GA32" s="72"/>
      <c r="GB32" s="72"/>
      <c r="GC32" s="72"/>
      <c r="GD32" s="72"/>
      <c r="GE32" s="72"/>
      <c r="GF32" s="72"/>
      <c r="GG32" s="72"/>
      <c r="GH32" s="72"/>
      <c r="GI32" s="72"/>
      <c r="GJ32" s="72"/>
      <c r="GK32" s="72"/>
      <c r="GL32" s="72"/>
      <c r="GM32" s="72"/>
      <c r="GN32" s="72"/>
      <c r="GO32" s="72"/>
      <c r="GP32" s="72"/>
      <c r="GQ32" s="72"/>
      <c r="GR32" s="72"/>
      <c r="GS32" s="72"/>
      <c r="GT32" s="72"/>
      <c r="GU32" s="72"/>
      <c r="GV32" s="72"/>
      <c r="GW32" s="72"/>
      <c r="GX32" s="72"/>
      <c r="GY32" s="72"/>
      <c r="GZ32" s="72"/>
      <c r="HA32" s="72"/>
      <c r="HB32" s="72"/>
      <c r="HC32" s="72"/>
      <c r="HD32" s="72"/>
      <c r="HE32" s="72"/>
      <c r="HF32" s="72"/>
      <c r="HG32" s="72"/>
      <c r="HH32" s="72"/>
      <c r="HI32" s="72"/>
      <c r="HJ32" s="72"/>
      <c r="HK32" s="72"/>
      <c r="HL32" s="72"/>
      <c r="HM32" s="72"/>
      <c r="HN32" s="72"/>
      <c r="HO32" s="72"/>
      <c r="HP32" s="72"/>
      <c r="HQ32" s="72"/>
      <c r="HR32" s="72"/>
      <c r="HS32" s="72"/>
      <c r="HT32" s="72"/>
      <c r="HU32" s="72"/>
      <c r="HV32" s="72"/>
      <c r="HW32" s="72"/>
      <c r="HX32" s="72"/>
      <c r="HY32" s="72"/>
      <c r="HZ32" s="72"/>
      <c r="IA32" s="72"/>
      <c r="IB32" s="72"/>
      <c r="IC32" s="72"/>
      <c r="ID32" s="72"/>
      <c r="IE32" s="72"/>
      <c r="IF32" s="72"/>
      <c r="IG32" s="72"/>
      <c r="IH32" s="72"/>
      <c r="II32" s="72"/>
      <c r="IJ32" s="72"/>
      <c r="IK32" s="72"/>
      <c r="IL32" s="72"/>
      <c r="IM32" s="72"/>
      <c r="IN32" s="72"/>
      <c r="IO32" s="72"/>
      <c r="IP32" s="72"/>
      <c r="IQ32" s="72"/>
      <c r="IR32" s="72"/>
      <c r="IS32" s="72"/>
      <c r="IT32" s="72"/>
      <c r="IU32" s="72"/>
      <c r="IV32" s="72"/>
      <c r="IW32" s="72"/>
    </row>
    <row r="33" spans="1:257" s="23" customFormat="1" ht="15.75" thickBot="1" x14ac:dyDescent="0.3">
      <c r="A33" s="4"/>
      <c r="B33" s="5"/>
      <c r="C33" s="14"/>
      <c r="D33" s="186"/>
      <c r="E33" s="186"/>
      <c r="F33" s="186"/>
      <c r="G33" s="186"/>
      <c r="H33" s="186"/>
      <c r="I33" s="186"/>
      <c r="J33" s="186"/>
      <c r="K33" s="152"/>
      <c r="L33" s="57"/>
      <c r="M33" s="57"/>
      <c r="N33" s="57"/>
      <c r="O33" s="25"/>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2"/>
      <c r="BM33" s="72"/>
      <c r="BN33" s="72"/>
      <c r="BO33" s="72"/>
      <c r="BP33" s="72"/>
      <c r="BQ33" s="72"/>
      <c r="BR33" s="72"/>
      <c r="BS33" s="72"/>
      <c r="BT33" s="72"/>
      <c r="BU33" s="72"/>
      <c r="BV33" s="72"/>
      <c r="BW33" s="72"/>
      <c r="BX33" s="72"/>
      <c r="BY33" s="72"/>
      <c r="BZ33" s="72"/>
      <c r="CA33" s="72"/>
      <c r="CB33" s="72"/>
      <c r="CC33" s="72"/>
      <c r="CD33" s="72"/>
      <c r="CE33" s="72"/>
      <c r="CF33" s="72"/>
      <c r="CG33" s="72"/>
      <c r="CH33" s="72"/>
      <c r="CI33" s="72"/>
      <c r="CJ33" s="72"/>
      <c r="CK33" s="72"/>
      <c r="CL33" s="72"/>
      <c r="CM33" s="72"/>
      <c r="CN33" s="72"/>
      <c r="CO33" s="72"/>
      <c r="CP33" s="72"/>
      <c r="CQ33" s="72"/>
      <c r="CR33" s="72"/>
      <c r="CS33" s="72"/>
      <c r="CT33" s="72"/>
      <c r="CU33" s="72"/>
      <c r="CV33" s="72"/>
      <c r="CW33" s="72"/>
      <c r="CX33" s="72"/>
      <c r="CY33" s="72"/>
      <c r="CZ33" s="72"/>
      <c r="DA33" s="72"/>
      <c r="DB33" s="72"/>
      <c r="DC33" s="72"/>
      <c r="DD33" s="72"/>
      <c r="DE33" s="72"/>
      <c r="DF33" s="72"/>
      <c r="DG33" s="72"/>
      <c r="DH33" s="72"/>
      <c r="DI33" s="72"/>
      <c r="DJ33" s="72"/>
      <c r="DK33" s="72"/>
      <c r="DL33" s="72"/>
      <c r="DM33" s="72"/>
      <c r="DN33" s="72"/>
      <c r="DO33" s="72"/>
      <c r="DP33" s="72"/>
      <c r="DQ33" s="72"/>
      <c r="DR33" s="72"/>
      <c r="DS33" s="72"/>
      <c r="DT33" s="72"/>
      <c r="DU33" s="72"/>
      <c r="DV33" s="72"/>
      <c r="DW33" s="72"/>
      <c r="DX33" s="72"/>
      <c r="DY33" s="72"/>
      <c r="DZ33" s="72"/>
      <c r="EA33" s="72"/>
      <c r="EB33" s="72"/>
      <c r="EC33" s="72"/>
      <c r="ED33" s="72"/>
      <c r="EE33" s="72"/>
      <c r="EF33" s="72"/>
      <c r="EG33" s="72"/>
      <c r="EH33" s="72"/>
      <c r="EI33" s="72"/>
      <c r="EJ33" s="72"/>
      <c r="EK33" s="72"/>
      <c r="EL33" s="72"/>
      <c r="EM33" s="72"/>
      <c r="EN33" s="72"/>
      <c r="EO33" s="72"/>
      <c r="EP33" s="72"/>
      <c r="EQ33" s="72"/>
      <c r="ER33" s="72"/>
      <c r="ES33" s="72"/>
      <c r="ET33" s="72"/>
      <c r="EU33" s="72"/>
      <c r="EV33" s="72"/>
      <c r="EW33" s="72"/>
      <c r="EX33" s="72"/>
      <c r="EY33" s="72"/>
      <c r="EZ33" s="72"/>
      <c r="FA33" s="72"/>
      <c r="FB33" s="72"/>
      <c r="FC33" s="72"/>
      <c r="FD33" s="72"/>
      <c r="FE33" s="72"/>
      <c r="FF33" s="72"/>
      <c r="FG33" s="72"/>
      <c r="FH33" s="72"/>
      <c r="FI33" s="72"/>
      <c r="FJ33" s="72"/>
      <c r="FK33" s="72"/>
      <c r="FL33" s="72"/>
      <c r="FM33" s="72"/>
      <c r="FN33" s="72"/>
      <c r="FO33" s="72"/>
      <c r="FP33" s="72"/>
      <c r="FQ33" s="72"/>
      <c r="FR33" s="72"/>
      <c r="FS33" s="72"/>
      <c r="FT33" s="72"/>
      <c r="FU33" s="72"/>
      <c r="FV33" s="72"/>
      <c r="FW33" s="72"/>
      <c r="FX33" s="72"/>
      <c r="FY33" s="72"/>
      <c r="FZ33" s="72"/>
      <c r="GA33" s="72"/>
      <c r="GB33" s="72"/>
      <c r="GC33" s="72"/>
      <c r="GD33" s="72"/>
      <c r="GE33" s="72"/>
      <c r="GF33" s="72"/>
      <c r="GG33" s="72"/>
      <c r="GH33" s="72"/>
      <c r="GI33" s="72"/>
      <c r="GJ33" s="72"/>
      <c r="GK33" s="72"/>
      <c r="GL33" s="72"/>
      <c r="GM33" s="72"/>
      <c r="GN33" s="72"/>
      <c r="GO33" s="72"/>
      <c r="GP33" s="72"/>
      <c r="GQ33" s="72"/>
      <c r="GR33" s="72"/>
      <c r="GS33" s="72"/>
      <c r="GT33" s="72"/>
      <c r="GU33" s="72"/>
      <c r="GV33" s="72"/>
      <c r="GW33" s="72"/>
      <c r="GX33" s="72"/>
      <c r="GY33" s="72"/>
      <c r="GZ33" s="72"/>
      <c r="HA33" s="72"/>
      <c r="HB33" s="72"/>
      <c r="HC33" s="72"/>
      <c r="HD33" s="72"/>
      <c r="HE33" s="72"/>
      <c r="HF33" s="72"/>
      <c r="HG33" s="72"/>
      <c r="HH33" s="72"/>
      <c r="HI33" s="72"/>
      <c r="HJ33" s="72"/>
      <c r="HK33" s="72"/>
      <c r="HL33" s="72"/>
      <c r="HM33" s="72"/>
      <c r="HN33" s="72"/>
      <c r="HO33" s="72"/>
      <c r="HP33" s="72"/>
      <c r="HQ33" s="72"/>
      <c r="HR33" s="72"/>
      <c r="HS33" s="72"/>
      <c r="HT33" s="72"/>
      <c r="HU33" s="72"/>
      <c r="HV33" s="72"/>
      <c r="HW33" s="72"/>
      <c r="HX33" s="72"/>
      <c r="HY33" s="72"/>
      <c r="HZ33" s="72"/>
      <c r="IA33" s="72"/>
      <c r="IB33" s="72"/>
      <c r="IC33" s="72"/>
      <c r="ID33" s="72"/>
      <c r="IE33" s="72"/>
      <c r="IF33" s="72"/>
      <c r="IG33" s="72"/>
      <c r="IH33" s="72"/>
      <c r="II33" s="72"/>
      <c r="IJ33" s="72"/>
      <c r="IK33" s="72"/>
      <c r="IL33" s="72"/>
      <c r="IM33" s="72"/>
      <c r="IN33" s="72"/>
      <c r="IO33" s="72"/>
      <c r="IP33" s="72"/>
      <c r="IQ33" s="72"/>
      <c r="IR33" s="72"/>
      <c r="IS33" s="72"/>
      <c r="IT33" s="72"/>
      <c r="IU33" s="72"/>
      <c r="IV33" s="72"/>
      <c r="IW33" s="72"/>
    </row>
    <row r="34" spans="1:257" s="23" customFormat="1" x14ac:dyDescent="0.25">
      <c r="A34" s="4"/>
      <c r="B34" s="5"/>
      <c r="C34" s="14"/>
      <c r="D34" s="140" t="s">
        <v>139</v>
      </c>
      <c r="E34" s="188" t="str">
        <f>IFERROR(IF(AND(Kod!$AA$1="ok",$K$19=""),Kod!R7,""),0)</f>
        <v/>
      </c>
      <c r="F34" s="213" t="str">
        <f>IFERROR(IF(AND(Kod!$AA$1="ok",$K$19=""),Kod!S7,""),0)</f>
        <v/>
      </c>
      <c r="G34" s="213" t="str">
        <f>IFERROR(IF(AND(Kod!$AA$1="ok",$K$19=""),Kod!T7,""),0)</f>
        <v/>
      </c>
      <c r="H34" s="213" t="str">
        <f>IFERROR(IF(AND(Kod!$AA$1="ok",$K$19=""),Kod!U7,""),0)</f>
        <v/>
      </c>
      <c r="I34" s="213" t="str">
        <f>IFERROR(IF(AND(Kod!$AA$1="ok",$K$19=""),Kod!V7,""),0)</f>
        <v/>
      </c>
      <c r="J34" s="214" t="str">
        <f>IFERROR(IF(AND(Kod!$AA$1="ok",$K$19=""),Kod!W7,""),0)</f>
        <v/>
      </c>
      <c r="K34" s="152"/>
      <c r="L34" s="57"/>
      <c r="M34" s="57"/>
      <c r="N34" s="57"/>
      <c r="Q34" s="72"/>
      <c r="R34" s="72"/>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2"/>
      <c r="BS34" s="72"/>
      <c r="BT34" s="72"/>
      <c r="BU34" s="72"/>
      <c r="BV34" s="72"/>
      <c r="BW34" s="72"/>
      <c r="BX34" s="72"/>
      <c r="BY34" s="72"/>
      <c r="BZ34" s="72"/>
      <c r="CA34" s="72"/>
      <c r="CB34" s="72"/>
      <c r="CC34" s="72"/>
      <c r="CD34" s="72"/>
      <c r="CE34" s="72"/>
      <c r="CF34" s="72"/>
      <c r="CG34" s="72"/>
      <c r="CH34" s="72"/>
      <c r="CI34" s="72"/>
      <c r="CJ34" s="72"/>
      <c r="CK34" s="72"/>
      <c r="CL34" s="72"/>
      <c r="CM34" s="72"/>
      <c r="CN34" s="72"/>
      <c r="CO34" s="72"/>
      <c r="CP34" s="72"/>
      <c r="CQ34" s="72"/>
      <c r="CR34" s="72"/>
      <c r="CS34" s="72"/>
      <c r="CT34" s="72"/>
      <c r="CU34" s="72"/>
      <c r="CV34" s="72"/>
      <c r="CW34" s="72"/>
      <c r="CX34" s="72"/>
      <c r="CY34" s="72"/>
      <c r="CZ34" s="72"/>
      <c r="DA34" s="72"/>
      <c r="DB34" s="72"/>
      <c r="DC34" s="72"/>
      <c r="DD34" s="72"/>
      <c r="DE34" s="72"/>
      <c r="DF34" s="72"/>
      <c r="DG34" s="72"/>
      <c r="DH34" s="72"/>
      <c r="DI34" s="72"/>
      <c r="DJ34" s="72"/>
      <c r="DK34" s="72"/>
      <c r="DL34" s="72"/>
      <c r="DM34" s="72"/>
      <c r="DN34" s="72"/>
      <c r="DO34" s="72"/>
      <c r="DP34" s="72"/>
      <c r="DQ34" s="72"/>
      <c r="DR34" s="72"/>
      <c r="DS34" s="72"/>
      <c r="DT34" s="72"/>
      <c r="DU34" s="72"/>
      <c r="DV34" s="72"/>
      <c r="DW34" s="72"/>
      <c r="DX34" s="72"/>
      <c r="DY34" s="72"/>
      <c r="DZ34" s="72"/>
      <c r="EA34" s="72"/>
      <c r="EB34" s="72"/>
      <c r="EC34" s="72"/>
      <c r="ED34" s="72"/>
      <c r="EE34" s="72"/>
      <c r="EF34" s="72"/>
      <c r="EG34" s="72"/>
      <c r="EH34" s="72"/>
      <c r="EI34" s="72"/>
      <c r="EJ34" s="72"/>
      <c r="EK34" s="72"/>
      <c r="EL34" s="72"/>
      <c r="EM34" s="72"/>
      <c r="EN34" s="72"/>
      <c r="EO34" s="72"/>
      <c r="EP34" s="72"/>
      <c r="EQ34" s="72"/>
      <c r="ER34" s="72"/>
      <c r="ES34" s="72"/>
      <c r="ET34" s="72"/>
      <c r="EU34" s="72"/>
      <c r="EV34" s="72"/>
      <c r="EW34" s="72"/>
      <c r="EX34" s="72"/>
      <c r="EY34" s="72"/>
      <c r="EZ34" s="72"/>
      <c r="FA34" s="72"/>
      <c r="FB34" s="72"/>
      <c r="FC34" s="72"/>
      <c r="FD34" s="72"/>
      <c r="FE34" s="72"/>
      <c r="FF34" s="72"/>
      <c r="FG34" s="72"/>
      <c r="FH34" s="72"/>
      <c r="FI34" s="72"/>
      <c r="FJ34" s="72"/>
      <c r="FK34" s="72"/>
      <c r="FL34" s="72"/>
      <c r="FM34" s="72"/>
      <c r="FN34" s="72"/>
      <c r="FO34" s="72"/>
      <c r="FP34" s="72"/>
      <c r="FQ34" s="72"/>
      <c r="FR34" s="72"/>
      <c r="FS34" s="72"/>
      <c r="FT34" s="72"/>
      <c r="FU34" s="72"/>
      <c r="FV34" s="72"/>
      <c r="FW34" s="72"/>
      <c r="FX34" s="72"/>
      <c r="FY34" s="72"/>
      <c r="FZ34" s="72"/>
      <c r="GA34" s="72"/>
      <c r="GB34" s="72"/>
      <c r="GC34" s="72"/>
      <c r="GD34" s="72"/>
      <c r="GE34" s="72"/>
      <c r="GF34" s="72"/>
      <c r="GG34" s="72"/>
      <c r="GH34" s="72"/>
      <c r="GI34" s="72"/>
      <c r="GJ34" s="72"/>
      <c r="GK34" s="72"/>
      <c r="GL34" s="72"/>
      <c r="GM34" s="72"/>
      <c r="GN34" s="72"/>
      <c r="GO34" s="72"/>
      <c r="GP34" s="72"/>
      <c r="GQ34" s="72"/>
      <c r="GR34" s="72"/>
      <c r="GS34" s="72"/>
      <c r="GT34" s="72"/>
      <c r="GU34" s="72"/>
      <c r="GV34" s="72"/>
      <c r="GW34" s="72"/>
      <c r="GX34" s="72"/>
      <c r="GY34" s="72"/>
      <c r="GZ34" s="72"/>
      <c r="HA34" s="72"/>
      <c r="HB34" s="72"/>
      <c r="HC34" s="72"/>
      <c r="HD34" s="72"/>
      <c r="HE34" s="72"/>
      <c r="HF34" s="72"/>
      <c r="HG34" s="72"/>
      <c r="HH34" s="72"/>
      <c r="HI34" s="72"/>
      <c r="HJ34" s="72"/>
      <c r="HK34" s="72"/>
      <c r="HL34" s="72"/>
      <c r="HM34" s="72"/>
      <c r="HN34" s="72"/>
      <c r="HO34" s="72"/>
      <c r="HP34" s="72"/>
      <c r="HQ34" s="72"/>
      <c r="HR34" s="72"/>
      <c r="HS34" s="72"/>
      <c r="HT34" s="72"/>
      <c r="HU34" s="72"/>
      <c r="HV34" s="72"/>
      <c r="HW34" s="72"/>
      <c r="HX34" s="72"/>
      <c r="HY34" s="72"/>
      <c r="HZ34" s="72"/>
      <c r="IA34" s="72"/>
      <c r="IB34" s="72"/>
      <c r="IC34" s="72"/>
      <c r="ID34" s="72"/>
      <c r="IE34" s="72"/>
      <c r="IF34" s="72"/>
      <c r="IG34" s="72"/>
      <c r="IH34" s="72"/>
      <c r="II34" s="72"/>
      <c r="IJ34" s="72"/>
      <c r="IK34" s="72"/>
      <c r="IL34" s="72"/>
      <c r="IM34" s="72"/>
      <c r="IN34" s="72"/>
      <c r="IO34" s="72"/>
      <c r="IP34" s="72"/>
      <c r="IQ34" s="72"/>
      <c r="IR34" s="72"/>
      <c r="IS34" s="72"/>
      <c r="IT34" s="72"/>
      <c r="IU34" s="72"/>
      <c r="IV34" s="72"/>
      <c r="IW34" s="72"/>
    </row>
    <row r="35" spans="1:257" s="23" customFormat="1" x14ac:dyDescent="0.25">
      <c r="A35" s="4"/>
      <c r="B35" s="5"/>
      <c r="C35" s="14"/>
      <c r="D35" s="176" t="s">
        <v>114</v>
      </c>
      <c r="E35" s="188" t="str">
        <f>IFERROR(IF(AND(Kod!$AA$1="ok",$K$19=""),Kod!R8,""),0)</f>
        <v/>
      </c>
      <c r="F35" s="213" t="str">
        <f>IFERROR(IF(AND(Kod!$AA$1="ok",$K$19=""),Kod!S8,""),0)</f>
        <v/>
      </c>
      <c r="G35" s="213" t="str">
        <f>IFERROR(IF(AND(Kod!$AA$1="ok",$K$19=""),Kod!T8,""),0)</f>
        <v/>
      </c>
      <c r="H35" s="213" t="str">
        <f>IFERROR(IF(AND(Kod!$AA$1="ok",$K$19=""),Kod!U8,""),0)</f>
        <v/>
      </c>
      <c r="I35" s="213" t="str">
        <f>IFERROR(IF(AND(Kod!$AA$1="ok",$K$19=""),Kod!V8,""),0)</f>
        <v/>
      </c>
      <c r="J35" s="214" t="str">
        <f>IFERROR(IF(AND(Kod!$AA$1="ok",$K$19=""),Kod!W8,""),0)</f>
        <v/>
      </c>
      <c r="K35" s="152"/>
      <c r="L35" s="57"/>
      <c r="M35" s="57"/>
      <c r="N35" s="57"/>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2"/>
      <c r="BR35" s="72"/>
      <c r="BS35" s="72"/>
      <c r="BT35" s="72"/>
      <c r="BU35" s="72"/>
      <c r="BV35" s="72"/>
      <c r="BW35" s="72"/>
      <c r="BX35" s="72"/>
      <c r="BY35" s="72"/>
      <c r="BZ35" s="72"/>
      <c r="CA35" s="72"/>
      <c r="CB35" s="72"/>
      <c r="CC35" s="72"/>
      <c r="CD35" s="72"/>
      <c r="CE35" s="72"/>
      <c r="CF35" s="72"/>
      <c r="CG35" s="72"/>
      <c r="CH35" s="72"/>
      <c r="CI35" s="72"/>
      <c r="CJ35" s="72"/>
      <c r="CK35" s="72"/>
      <c r="CL35" s="72"/>
      <c r="CM35" s="72"/>
      <c r="CN35" s="72"/>
      <c r="CO35" s="72"/>
      <c r="CP35" s="72"/>
      <c r="CQ35" s="72"/>
      <c r="CR35" s="72"/>
      <c r="CS35" s="72"/>
      <c r="CT35" s="72"/>
      <c r="CU35" s="72"/>
      <c r="CV35" s="72"/>
      <c r="CW35" s="72"/>
      <c r="CX35" s="72"/>
      <c r="CY35" s="72"/>
      <c r="CZ35" s="72"/>
      <c r="DA35" s="72"/>
      <c r="DB35" s="72"/>
      <c r="DC35" s="72"/>
      <c r="DD35" s="72"/>
      <c r="DE35" s="72"/>
      <c r="DF35" s="72"/>
      <c r="DG35" s="72"/>
      <c r="DH35" s="72"/>
      <c r="DI35" s="72"/>
      <c r="DJ35" s="72"/>
      <c r="DK35" s="72"/>
      <c r="DL35" s="72"/>
      <c r="DM35" s="72"/>
      <c r="DN35" s="72"/>
      <c r="DO35" s="72"/>
      <c r="DP35" s="72"/>
      <c r="DQ35" s="72"/>
      <c r="DR35" s="72"/>
      <c r="DS35" s="72"/>
      <c r="DT35" s="72"/>
      <c r="DU35" s="72"/>
      <c r="DV35" s="72"/>
      <c r="DW35" s="72"/>
      <c r="DX35" s="72"/>
      <c r="DY35" s="72"/>
      <c r="DZ35" s="72"/>
      <c r="EA35" s="72"/>
      <c r="EB35" s="72"/>
      <c r="EC35" s="72"/>
      <c r="ED35" s="72"/>
      <c r="EE35" s="72"/>
      <c r="EF35" s="72"/>
      <c r="EG35" s="72"/>
      <c r="EH35" s="72"/>
      <c r="EI35" s="72"/>
      <c r="EJ35" s="72"/>
      <c r="EK35" s="72"/>
      <c r="EL35" s="72"/>
      <c r="EM35" s="72"/>
      <c r="EN35" s="72"/>
      <c r="EO35" s="72"/>
      <c r="EP35" s="72"/>
      <c r="EQ35" s="72"/>
      <c r="ER35" s="72"/>
      <c r="ES35" s="72"/>
      <c r="ET35" s="72"/>
      <c r="EU35" s="72"/>
      <c r="EV35" s="72"/>
      <c r="EW35" s="72"/>
      <c r="EX35" s="72"/>
      <c r="EY35" s="72"/>
      <c r="EZ35" s="72"/>
      <c r="FA35" s="72"/>
      <c r="FB35" s="72"/>
      <c r="FC35" s="72"/>
      <c r="FD35" s="72"/>
      <c r="FE35" s="72"/>
      <c r="FF35" s="72"/>
      <c r="FG35" s="72"/>
      <c r="FH35" s="72"/>
      <c r="FI35" s="72"/>
      <c r="FJ35" s="72"/>
      <c r="FK35" s="72"/>
      <c r="FL35" s="72"/>
      <c r="FM35" s="72"/>
      <c r="FN35" s="72"/>
      <c r="FO35" s="72"/>
      <c r="FP35" s="72"/>
      <c r="FQ35" s="72"/>
      <c r="FR35" s="72"/>
      <c r="FS35" s="72"/>
      <c r="FT35" s="72"/>
      <c r="FU35" s="72"/>
      <c r="FV35" s="72"/>
      <c r="FW35" s="72"/>
      <c r="FX35" s="72"/>
      <c r="FY35" s="72"/>
      <c r="FZ35" s="72"/>
      <c r="GA35" s="72"/>
      <c r="GB35" s="72"/>
      <c r="GC35" s="72"/>
      <c r="GD35" s="72"/>
      <c r="GE35" s="72"/>
      <c r="GF35" s="72"/>
      <c r="GG35" s="72"/>
      <c r="GH35" s="72"/>
      <c r="GI35" s="72"/>
      <c r="GJ35" s="72"/>
      <c r="GK35" s="72"/>
      <c r="GL35" s="72"/>
      <c r="GM35" s="72"/>
      <c r="GN35" s="72"/>
      <c r="GO35" s="72"/>
      <c r="GP35" s="72"/>
      <c r="GQ35" s="72"/>
      <c r="GR35" s="72"/>
      <c r="GS35" s="72"/>
      <c r="GT35" s="72"/>
      <c r="GU35" s="72"/>
      <c r="GV35" s="72"/>
      <c r="GW35" s="72"/>
      <c r="GX35" s="72"/>
      <c r="GY35" s="72"/>
      <c r="GZ35" s="72"/>
      <c r="HA35" s="72"/>
      <c r="HB35" s="72"/>
      <c r="HC35" s="72"/>
      <c r="HD35" s="72"/>
      <c r="HE35" s="72"/>
      <c r="HF35" s="72"/>
      <c r="HG35" s="72"/>
      <c r="HH35" s="72"/>
      <c r="HI35" s="72"/>
      <c r="HJ35" s="72"/>
      <c r="HK35" s="72"/>
      <c r="HL35" s="72"/>
      <c r="HM35" s="72"/>
      <c r="HN35" s="72"/>
      <c r="HO35" s="72"/>
      <c r="HP35" s="72"/>
      <c r="HQ35" s="72"/>
      <c r="HR35" s="72"/>
      <c r="HS35" s="72"/>
      <c r="HT35" s="72"/>
      <c r="HU35" s="72"/>
      <c r="HV35" s="72"/>
      <c r="HW35" s="72"/>
      <c r="HX35" s="72"/>
      <c r="HY35" s="72"/>
      <c r="HZ35" s="72"/>
      <c r="IA35" s="72"/>
      <c r="IB35" s="72"/>
      <c r="IC35" s="72"/>
      <c r="ID35" s="72"/>
      <c r="IE35" s="72"/>
      <c r="IF35" s="72"/>
      <c r="IG35" s="72"/>
      <c r="IH35" s="72"/>
      <c r="II35" s="72"/>
      <c r="IJ35" s="72"/>
      <c r="IK35" s="72"/>
      <c r="IL35" s="72"/>
      <c r="IM35" s="72"/>
      <c r="IN35" s="72"/>
      <c r="IO35" s="72"/>
      <c r="IP35" s="72"/>
      <c r="IQ35" s="72"/>
      <c r="IR35" s="72"/>
      <c r="IS35" s="72"/>
      <c r="IT35" s="72"/>
      <c r="IU35" s="72"/>
      <c r="IV35" s="72"/>
      <c r="IW35" s="72"/>
    </row>
    <row r="36" spans="1:257" s="23" customFormat="1" x14ac:dyDescent="0.25">
      <c r="A36" s="4"/>
      <c r="B36" s="5"/>
      <c r="C36" s="14"/>
      <c r="D36" s="173" t="s">
        <v>115</v>
      </c>
      <c r="E36" s="188" t="str">
        <f>IFERROR(IF(AND(Kod!$AA$1="ok",$K$19=""),Kod!R9,""),0)</f>
        <v/>
      </c>
      <c r="F36" s="213" t="str">
        <f>IFERROR(IF(AND(Kod!$AA$1="ok",$K$19=""),Kod!S9,""),0)</f>
        <v/>
      </c>
      <c r="G36" s="213" t="str">
        <f>IFERROR(IF(AND(Kod!$AA$1="ok",$K$19=""),Kod!T9,""),0)</f>
        <v/>
      </c>
      <c r="H36" s="213" t="str">
        <f>IFERROR(IF(AND(Kod!$AA$1="ok",$K$19=""),Kod!U9,""),0)</f>
        <v/>
      </c>
      <c r="I36" s="213" t="str">
        <f>IFERROR(IF(AND(Kod!$AA$1="ok",$K$19=""),Kod!V9,""),0)</f>
        <v/>
      </c>
      <c r="J36" s="214" t="str">
        <f>IFERROR(IF(AND(Kod!$AA$1="ok",$K$19=""),Kod!W9,""),0)</f>
        <v/>
      </c>
      <c r="K36" s="153"/>
      <c r="L36" s="57"/>
      <c r="M36" s="57"/>
      <c r="N36" s="57"/>
      <c r="Q36" s="72"/>
      <c r="R36" s="72"/>
      <c r="S36" s="72"/>
      <c r="T36" s="72"/>
      <c r="U36" s="72"/>
      <c r="V36" s="72"/>
      <c r="W36" s="72"/>
      <c r="X36" s="72"/>
      <c r="Y36" s="72"/>
      <c r="Z36" s="72"/>
      <c r="AA36" s="72"/>
      <c r="AB36" s="72"/>
      <c r="AC36" s="72"/>
      <c r="AD36" s="72"/>
      <c r="AE36" s="72"/>
      <c r="AF36" s="72"/>
      <c r="AG36" s="72"/>
      <c r="AH36" s="72"/>
      <c r="AI36" s="72"/>
      <c r="AJ36" s="72"/>
      <c r="AK36" s="72"/>
      <c r="AL36" s="72"/>
      <c r="AM36" s="72"/>
      <c r="AN36" s="72"/>
      <c r="AO36" s="72"/>
      <c r="AP36" s="72"/>
      <c r="AQ36" s="72"/>
      <c r="AR36" s="72"/>
      <c r="AS36" s="72"/>
      <c r="AT36" s="72"/>
      <c r="AU36" s="72"/>
      <c r="AV36" s="72"/>
      <c r="AW36" s="72"/>
      <c r="AX36" s="72"/>
      <c r="AY36" s="72"/>
      <c r="AZ36" s="72"/>
      <c r="BA36" s="72"/>
      <c r="BB36" s="72"/>
      <c r="BC36" s="72"/>
      <c r="BD36" s="72"/>
      <c r="BE36" s="72"/>
      <c r="BF36" s="72"/>
      <c r="BG36" s="72"/>
      <c r="BH36" s="72"/>
      <c r="BI36" s="72"/>
      <c r="BJ36" s="72"/>
      <c r="BK36" s="72"/>
      <c r="BL36" s="72"/>
      <c r="BM36" s="72"/>
      <c r="BN36" s="72"/>
      <c r="BO36" s="72"/>
      <c r="BP36" s="72"/>
      <c r="BQ36" s="72"/>
      <c r="BR36" s="72"/>
      <c r="BS36" s="72"/>
      <c r="BT36" s="72"/>
      <c r="BU36" s="72"/>
      <c r="BV36" s="72"/>
      <c r="BW36" s="72"/>
      <c r="BX36" s="72"/>
      <c r="BY36" s="72"/>
      <c r="BZ36" s="72"/>
      <c r="CA36" s="72"/>
      <c r="CB36" s="72"/>
      <c r="CC36" s="72"/>
      <c r="CD36" s="72"/>
      <c r="CE36" s="72"/>
      <c r="CF36" s="72"/>
      <c r="CG36" s="72"/>
      <c r="CH36" s="72"/>
      <c r="CI36" s="72"/>
      <c r="CJ36" s="72"/>
      <c r="CK36" s="72"/>
      <c r="CL36" s="72"/>
      <c r="CM36" s="72"/>
      <c r="CN36" s="72"/>
      <c r="CO36" s="72"/>
      <c r="CP36" s="72"/>
      <c r="CQ36" s="72"/>
      <c r="CR36" s="72"/>
      <c r="CS36" s="72"/>
      <c r="CT36" s="72"/>
      <c r="CU36" s="72"/>
      <c r="CV36" s="72"/>
      <c r="CW36" s="72"/>
      <c r="CX36" s="72"/>
      <c r="CY36" s="72"/>
      <c r="CZ36" s="72"/>
      <c r="DA36" s="72"/>
      <c r="DB36" s="72"/>
      <c r="DC36" s="72"/>
      <c r="DD36" s="72"/>
      <c r="DE36" s="72"/>
      <c r="DF36" s="72"/>
      <c r="DG36" s="72"/>
      <c r="DH36" s="72"/>
      <c r="DI36" s="72"/>
      <c r="DJ36" s="72"/>
      <c r="DK36" s="72"/>
      <c r="DL36" s="72"/>
      <c r="DM36" s="72"/>
      <c r="DN36" s="72"/>
      <c r="DO36" s="72"/>
      <c r="DP36" s="72"/>
      <c r="DQ36" s="72"/>
      <c r="DR36" s="72"/>
      <c r="DS36" s="72"/>
      <c r="DT36" s="72"/>
      <c r="DU36" s="72"/>
      <c r="DV36" s="72"/>
      <c r="DW36" s="72"/>
      <c r="DX36" s="72"/>
      <c r="DY36" s="72"/>
      <c r="DZ36" s="72"/>
      <c r="EA36" s="72"/>
      <c r="EB36" s="72"/>
      <c r="EC36" s="72"/>
      <c r="ED36" s="72"/>
      <c r="EE36" s="72"/>
      <c r="EF36" s="72"/>
      <c r="EG36" s="72"/>
      <c r="EH36" s="72"/>
      <c r="EI36" s="72"/>
      <c r="EJ36" s="72"/>
      <c r="EK36" s="72"/>
      <c r="EL36" s="72"/>
      <c r="EM36" s="72"/>
      <c r="EN36" s="72"/>
      <c r="EO36" s="72"/>
      <c r="EP36" s="72"/>
      <c r="EQ36" s="72"/>
      <c r="ER36" s="72"/>
      <c r="ES36" s="72"/>
      <c r="ET36" s="72"/>
      <c r="EU36" s="72"/>
      <c r="EV36" s="72"/>
      <c r="EW36" s="72"/>
      <c r="EX36" s="72"/>
      <c r="EY36" s="72"/>
      <c r="EZ36" s="72"/>
      <c r="FA36" s="72"/>
      <c r="FB36" s="72"/>
      <c r="FC36" s="72"/>
      <c r="FD36" s="72"/>
      <c r="FE36" s="72"/>
      <c r="FF36" s="72"/>
      <c r="FG36" s="72"/>
      <c r="FH36" s="72"/>
      <c r="FI36" s="72"/>
      <c r="FJ36" s="72"/>
      <c r="FK36" s="72"/>
      <c r="FL36" s="72"/>
      <c r="FM36" s="72"/>
      <c r="FN36" s="72"/>
      <c r="FO36" s="72"/>
      <c r="FP36" s="72"/>
      <c r="FQ36" s="72"/>
      <c r="FR36" s="72"/>
      <c r="FS36" s="72"/>
      <c r="FT36" s="72"/>
      <c r="FU36" s="72"/>
      <c r="FV36" s="72"/>
      <c r="FW36" s="72"/>
      <c r="FX36" s="72"/>
      <c r="FY36" s="72"/>
      <c r="FZ36" s="72"/>
      <c r="GA36" s="72"/>
      <c r="GB36" s="72"/>
      <c r="GC36" s="72"/>
      <c r="GD36" s="72"/>
      <c r="GE36" s="72"/>
      <c r="GF36" s="72"/>
      <c r="GG36" s="72"/>
      <c r="GH36" s="72"/>
      <c r="GI36" s="72"/>
      <c r="GJ36" s="72"/>
      <c r="GK36" s="72"/>
      <c r="GL36" s="72"/>
      <c r="GM36" s="72"/>
      <c r="GN36" s="72"/>
      <c r="GO36" s="72"/>
      <c r="GP36" s="72"/>
      <c r="GQ36" s="72"/>
      <c r="GR36" s="72"/>
      <c r="GS36" s="72"/>
      <c r="GT36" s="72"/>
      <c r="GU36" s="72"/>
      <c r="GV36" s="72"/>
      <c r="GW36" s="72"/>
      <c r="GX36" s="72"/>
      <c r="GY36" s="72"/>
      <c r="GZ36" s="72"/>
      <c r="HA36" s="72"/>
      <c r="HB36" s="72"/>
      <c r="HC36" s="72"/>
      <c r="HD36" s="72"/>
      <c r="HE36" s="72"/>
      <c r="HF36" s="72"/>
      <c r="HG36" s="72"/>
      <c r="HH36" s="72"/>
      <c r="HI36" s="72"/>
      <c r="HJ36" s="72"/>
      <c r="HK36" s="72"/>
      <c r="HL36" s="72"/>
      <c r="HM36" s="72"/>
      <c r="HN36" s="72"/>
      <c r="HO36" s="72"/>
      <c r="HP36" s="72"/>
      <c r="HQ36" s="72"/>
      <c r="HR36" s="72"/>
      <c r="HS36" s="72"/>
      <c r="HT36" s="72"/>
      <c r="HU36" s="72"/>
      <c r="HV36" s="72"/>
      <c r="HW36" s="72"/>
      <c r="HX36" s="72"/>
      <c r="HY36" s="72"/>
      <c r="HZ36" s="72"/>
      <c r="IA36" s="72"/>
      <c r="IB36" s="72"/>
      <c r="IC36" s="72"/>
      <c r="ID36" s="72"/>
      <c r="IE36" s="72"/>
      <c r="IF36" s="72"/>
      <c r="IG36" s="72"/>
      <c r="IH36" s="72"/>
      <c r="II36" s="72"/>
      <c r="IJ36" s="72"/>
      <c r="IK36" s="72"/>
      <c r="IL36" s="72"/>
      <c r="IM36" s="72"/>
      <c r="IN36" s="72"/>
      <c r="IO36" s="72"/>
      <c r="IP36" s="72"/>
      <c r="IQ36" s="72"/>
      <c r="IR36" s="72"/>
      <c r="IS36" s="72"/>
      <c r="IT36" s="72"/>
      <c r="IU36" s="72"/>
      <c r="IV36" s="72"/>
      <c r="IW36" s="72"/>
    </row>
    <row r="37" spans="1:257" s="23" customFormat="1" ht="15.75" thickBot="1" x14ac:dyDescent="0.3">
      <c r="A37" s="4"/>
      <c r="B37" s="5"/>
      <c r="C37" s="14"/>
      <c r="D37" s="175" t="s">
        <v>3</v>
      </c>
      <c r="E37" s="215" t="str">
        <f>IFERROR(IF(AND(Kod!$AA$1="ok",$K$19=""),Kod!R10,""),0)</f>
        <v/>
      </c>
      <c r="F37" s="216" t="str">
        <f>IFERROR(IF(AND(Kod!$AA$1="ok",$K$19=""),Kod!S10,""),0)</f>
        <v/>
      </c>
      <c r="G37" s="216" t="str">
        <f>IFERROR(IF(AND(Kod!$AA$1="ok",$K$19=""),Kod!T10,""),0)</f>
        <v/>
      </c>
      <c r="H37" s="216" t="str">
        <f>IFERROR(IF(AND(Kod!$AA$1="ok",$K$19=""),Kod!U10,""),0)</f>
        <v/>
      </c>
      <c r="I37" s="216" t="str">
        <f>IFERROR(IF(AND(Kod!$AA$1="ok",$K$19=""),Kod!V10,""),0)</f>
        <v/>
      </c>
      <c r="J37" s="217" t="str">
        <f>IFERROR(IF(AND(Kod!$AA$1="ok",$K$19=""),Kod!W10,""),0)</f>
        <v/>
      </c>
      <c r="K37" s="152"/>
      <c r="L37" s="25"/>
      <c r="M37" s="25"/>
      <c r="Q37" s="72"/>
      <c r="R37" s="72"/>
      <c r="S37" s="72"/>
      <c r="T37" s="72"/>
      <c r="U37" s="72"/>
      <c r="V37" s="72"/>
      <c r="W37" s="72"/>
      <c r="X37" s="72"/>
      <c r="Y37" s="72"/>
      <c r="Z37" s="72"/>
      <c r="AA37" s="72"/>
      <c r="AB37" s="72"/>
      <c r="AC37" s="72"/>
      <c r="AD37" s="72"/>
      <c r="AE37" s="72"/>
      <c r="AF37" s="72"/>
      <c r="AG37" s="72"/>
      <c r="AH37" s="72"/>
      <c r="AI37" s="72"/>
      <c r="AJ37" s="72"/>
      <c r="AK37" s="72"/>
      <c r="AL37" s="72"/>
      <c r="AM37" s="72"/>
      <c r="AN37" s="72"/>
      <c r="AO37" s="72"/>
      <c r="AP37" s="72"/>
      <c r="AQ37" s="72"/>
      <c r="AR37" s="72"/>
      <c r="AS37" s="72"/>
      <c r="AT37" s="72"/>
      <c r="AU37" s="72"/>
      <c r="AV37" s="72"/>
      <c r="AW37" s="72"/>
      <c r="AX37" s="72"/>
      <c r="AY37" s="72"/>
      <c r="AZ37" s="72"/>
      <c r="BA37" s="72"/>
      <c r="BB37" s="72"/>
      <c r="BC37" s="72"/>
      <c r="BD37" s="72"/>
      <c r="BE37" s="72"/>
      <c r="BF37" s="72"/>
      <c r="BG37" s="72"/>
      <c r="BH37" s="72"/>
      <c r="BI37" s="72"/>
      <c r="BJ37" s="72"/>
      <c r="BK37" s="72"/>
      <c r="BL37" s="72"/>
      <c r="BM37" s="72"/>
      <c r="BN37" s="72"/>
      <c r="BO37" s="72"/>
      <c r="BP37" s="72"/>
      <c r="BQ37" s="72"/>
      <c r="BR37" s="72"/>
      <c r="BS37" s="72"/>
      <c r="BT37" s="72"/>
      <c r="BU37" s="72"/>
      <c r="BV37" s="72"/>
      <c r="BW37" s="72"/>
      <c r="BX37" s="72"/>
      <c r="BY37" s="72"/>
      <c r="BZ37" s="72"/>
      <c r="CA37" s="72"/>
      <c r="CB37" s="72"/>
      <c r="CC37" s="72"/>
      <c r="CD37" s="72"/>
      <c r="CE37" s="72"/>
      <c r="CF37" s="72"/>
      <c r="CG37" s="72"/>
      <c r="CH37" s="72"/>
      <c r="CI37" s="72"/>
      <c r="CJ37" s="72"/>
      <c r="CK37" s="72"/>
      <c r="CL37" s="72"/>
      <c r="CM37" s="72"/>
      <c r="CN37" s="72"/>
      <c r="CO37" s="72"/>
      <c r="CP37" s="72"/>
      <c r="CQ37" s="72"/>
      <c r="CR37" s="72"/>
      <c r="CS37" s="72"/>
      <c r="CT37" s="72"/>
      <c r="CU37" s="72"/>
      <c r="CV37" s="72"/>
      <c r="CW37" s="72"/>
      <c r="CX37" s="72"/>
      <c r="CY37" s="72"/>
      <c r="CZ37" s="72"/>
      <c r="DA37" s="72"/>
      <c r="DB37" s="72"/>
      <c r="DC37" s="72"/>
      <c r="DD37" s="72"/>
      <c r="DE37" s="72"/>
      <c r="DF37" s="72"/>
      <c r="DG37" s="72"/>
      <c r="DH37" s="72"/>
      <c r="DI37" s="72"/>
      <c r="DJ37" s="72"/>
      <c r="DK37" s="72"/>
      <c r="DL37" s="72"/>
      <c r="DM37" s="72"/>
      <c r="DN37" s="72"/>
      <c r="DO37" s="72"/>
      <c r="DP37" s="72"/>
      <c r="DQ37" s="72"/>
      <c r="DR37" s="72"/>
      <c r="DS37" s="72"/>
      <c r="DT37" s="72"/>
      <c r="DU37" s="72"/>
      <c r="DV37" s="72"/>
      <c r="DW37" s="72"/>
      <c r="DX37" s="72"/>
      <c r="DY37" s="72"/>
      <c r="DZ37" s="72"/>
      <c r="EA37" s="72"/>
      <c r="EB37" s="72"/>
      <c r="EC37" s="72"/>
      <c r="ED37" s="72"/>
      <c r="EE37" s="72"/>
      <c r="EF37" s="72"/>
      <c r="EG37" s="72"/>
      <c r="EH37" s="72"/>
      <c r="EI37" s="72"/>
      <c r="EJ37" s="72"/>
      <c r="EK37" s="72"/>
      <c r="EL37" s="72"/>
      <c r="EM37" s="72"/>
      <c r="EN37" s="72"/>
      <c r="EO37" s="72"/>
      <c r="EP37" s="72"/>
      <c r="EQ37" s="72"/>
      <c r="ER37" s="72"/>
      <c r="ES37" s="72"/>
      <c r="ET37" s="72"/>
      <c r="EU37" s="72"/>
      <c r="EV37" s="72"/>
      <c r="EW37" s="72"/>
      <c r="EX37" s="72"/>
      <c r="EY37" s="72"/>
      <c r="EZ37" s="72"/>
      <c r="FA37" s="72"/>
      <c r="FB37" s="72"/>
      <c r="FC37" s="72"/>
      <c r="FD37" s="72"/>
      <c r="FE37" s="72"/>
      <c r="FF37" s="72"/>
      <c r="FG37" s="72"/>
      <c r="FH37" s="72"/>
      <c r="FI37" s="72"/>
      <c r="FJ37" s="72"/>
      <c r="FK37" s="72"/>
      <c r="FL37" s="72"/>
      <c r="FM37" s="72"/>
      <c r="FN37" s="72"/>
      <c r="FO37" s="72"/>
      <c r="FP37" s="72"/>
      <c r="FQ37" s="72"/>
      <c r="FR37" s="72"/>
      <c r="FS37" s="72"/>
      <c r="FT37" s="72"/>
      <c r="FU37" s="72"/>
      <c r="FV37" s="72"/>
      <c r="FW37" s="72"/>
      <c r="FX37" s="72"/>
      <c r="FY37" s="72"/>
      <c r="FZ37" s="72"/>
      <c r="GA37" s="72"/>
      <c r="GB37" s="72"/>
      <c r="GC37" s="72"/>
      <c r="GD37" s="72"/>
      <c r="GE37" s="72"/>
      <c r="GF37" s="72"/>
      <c r="GG37" s="72"/>
      <c r="GH37" s="72"/>
      <c r="GI37" s="72"/>
      <c r="GJ37" s="72"/>
      <c r="GK37" s="72"/>
      <c r="GL37" s="72"/>
      <c r="GM37" s="72"/>
      <c r="GN37" s="72"/>
      <c r="GO37" s="72"/>
      <c r="GP37" s="72"/>
      <c r="GQ37" s="72"/>
      <c r="GR37" s="72"/>
      <c r="GS37" s="72"/>
      <c r="GT37" s="72"/>
      <c r="GU37" s="72"/>
      <c r="GV37" s="72"/>
      <c r="GW37" s="72"/>
      <c r="GX37" s="72"/>
      <c r="GY37" s="72"/>
      <c r="GZ37" s="72"/>
      <c r="HA37" s="72"/>
      <c r="HB37" s="72"/>
      <c r="HC37" s="72"/>
      <c r="HD37" s="72"/>
      <c r="HE37" s="72"/>
      <c r="HF37" s="72"/>
      <c r="HG37" s="72"/>
      <c r="HH37" s="72"/>
      <c r="HI37" s="72"/>
      <c r="HJ37" s="72"/>
      <c r="HK37" s="72"/>
      <c r="HL37" s="72"/>
      <c r="HM37" s="72"/>
      <c r="HN37" s="72"/>
      <c r="HO37" s="72"/>
      <c r="HP37" s="72"/>
      <c r="HQ37" s="72"/>
      <c r="HR37" s="72"/>
      <c r="HS37" s="72"/>
      <c r="HT37" s="72"/>
      <c r="HU37" s="72"/>
      <c r="HV37" s="72"/>
      <c r="HW37" s="72"/>
      <c r="HX37" s="72"/>
      <c r="HY37" s="72"/>
      <c r="HZ37" s="72"/>
      <c r="IA37" s="72"/>
      <c r="IB37" s="72"/>
      <c r="IC37" s="72"/>
      <c r="ID37" s="72"/>
      <c r="IE37" s="72"/>
      <c r="IF37" s="72"/>
      <c r="IG37" s="72"/>
      <c r="IH37" s="72"/>
      <c r="II37" s="72"/>
      <c r="IJ37" s="72"/>
      <c r="IK37" s="72"/>
      <c r="IL37" s="72"/>
      <c r="IM37" s="72"/>
      <c r="IN37" s="72"/>
      <c r="IO37" s="72"/>
      <c r="IP37" s="72"/>
      <c r="IQ37" s="72"/>
      <c r="IR37" s="72"/>
      <c r="IS37" s="72"/>
      <c r="IT37" s="72"/>
      <c r="IU37" s="72"/>
      <c r="IV37" s="72"/>
      <c r="IW37" s="72"/>
    </row>
    <row r="38" spans="1:257" s="23" customFormat="1" ht="15.75" thickBot="1" x14ac:dyDescent="0.3">
      <c r="A38" s="4"/>
      <c r="B38" s="5"/>
      <c r="C38" s="14"/>
      <c r="D38" s="144"/>
      <c r="E38" s="150"/>
      <c r="F38" s="150" t="str">
        <f>IF(OR(F34&lt;=0,F35&lt;=0,F36&lt;=0,F37&lt;=0),"FEL","")</f>
        <v/>
      </c>
      <c r="G38" s="150" t="str">
        <f>IF(OR(G34&lt;=0,G35&lt;=0,G36&lt;=0,G37&lt;=0),"FEL","")</f>
        <v/>
      </c>
      <c r="H38" s="150" t="str">
        <f>IF(OR(H34&lt;=0,H35&lt;=0,H36&lt;=0,H37&lt;=0),"FEL","")</f>
        <v/>
      </c>
      <c r="I38" s="150" t="str">
        <f t="shared" ref="I38:J38" si="13">IF(OR(I34&lt;=0,I35&lt;=0,I36&lt;=0,I37&lt;=0),"FEL","")</f>
        <v/>
      </c>
      <c r="J38" s="150" t="str">
        <f t="shared" si="13"/>
        <v/>
      </c>
      <c r="K38" s="149" t="str">
        <f>IF(OR(F38="FEL",G38="FEL",H38="FEL",I38="FEL",J38="FEL"),"FEL","")</f>
        <v/>
      </c>
      <c r="L38" s="152"/>
      <c r="M38" s="25"/>
      <c r="N38" s="25"/>
      <c r="O38" s="25"/>
      <c r="Q38" s="72"/>
      <c r="R38" s="72"/>
      <c r="S38" s="72"/>
      <c r="T38" s="72"/>
      <c r="U38" s="72"/>
      <c r="V38" s="72"/>
      <c r="W38" s="72"/>
      <c r="X38" s="72"/>
      <c r="Y38" s="72"/>
      <c r="Z38" s="72"/>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2"/>
      <c r="AZ38" s="72"/>
      <c r="BA38" s="72"/>
      <c r="BB38" s="72"/>
      <c r="BC38" s="72"/>
      <c r="BD38" s="72"/>
      <c r="BE38" s="72"/>
      <c r="BF38" s="72"/>
      <c r="BG38" s="72"/>
      <c r="BH38" s="72"/>
      <c r="BI38" s="72"/>
      <c r="BJ38" s="72"/>
      <c r="BK38" s="72"/>
      <c r="BL38" s="72"/>
      <c r="BM38" s="72"/>
      <c r="BN38" s="72"/>
      <c r="BO38" s="72"/>
      <c r="BP38" s="72"/>
      <c r="BQ38" s="72"/>
      <c r="BR38" s="72"/>
      <c r="BS38" s="72"/>
      <c r="BT38" s="72"/>
      <c r="BU38" s="72"/>
      <c r="BV38" s="72"/>
      <c r="BW38" s="72"/>
      <c r="BX38" s="72"/>
      <c r="BY38" s="72"/>
      <c r="BZ38" s="72"/>
      <c r="CA38" s="72"/>
      <c r="CB38" s="72"/>
      <c r="CC38" s="72"/>
      <c r="CD38" s="72"/>
      <c r="CE38" s="72"/>
      <c r="CF38" s="72"/>
      <c r="CG38" s="72"/>
      <c r="CH38" s="72"/>
      <c r="CI38" s="72"/>
      <c r="CJ38" s="72"/>
      <c r="CK38" s="72"/>
      <c r="CL38" s="72"/>
      <c r="CM38" s="72"/>
      <c r="CN38" s="72"/>
      <c r="CO38" s="72"/>
      <c r="CP38" s="72"/>
      <c r="CQ38" s="72"/>
      <c r="CR38" s="72"/>
      <c r="CS38" s="72"/>
      <c r="CT38" s="72"/>
      <c r="CU38" s="72"/>
      <c r="CV38" s="72"/>
      <c r="CW38" s="72"/>
      <c r="CX38" s="72"/>
      <c r="CY38" s="72"/>
      <c r="CZ38" s="72"/>
      <c r="DA38" s="72"/>
      <c r="DB38" s="72"/>
      <c r="DC38" s="72"/>
      <c r="DD38" s="72"/>
      <c r="DE38" s="72"/>
      <c r="DF38" s="72"/>
      <c r="DG38" s="72"/>
      <c r="DH38" s="72"/>
      <c r="DI38" s="72"/>
      <c r="DJ38" s="72"/>
      <c r="DK38" s="72"/>
      <c r="DL38" s="72"/>
      <c r="DM38" s="72"/>
      <c r="DN38" s="72"/>
      <c r="DO38" s="72"/>
      <c r="DP38" s="72"/>
      <c r="DQ38" s="72"/>
      <c r="DR38" s="72"/>
      <c r="DS38" s="72"/>
      <c r="DT38" s="72"/>
      <c r="DU38" s="72"/>
      <c r="DV38" s="72"/>
      <c r="DW38" s="72"/>
      <c r="DX38" s="72"/>
      <c r="DY38" s="72"/>
      <c r="DZ38" s="72"/>
      <c r="EA38" s="72"/>
      <c r="EB38" s="72"/>
      <c r="EC38" s="72"/>
      <c r="ED38" s="72"/>
      <c r="EE38" s="72"/>
      <c r="EF38" s="72"/>
      <c r="EG38" s="72"/>
      <c r="EH38" s="72"/>
      <c r="EI38" s="72"/>
      <c r="EJ38" s="72"/>
      <c r="EK38" s="72"/>
      <c r="EL38" s="72"/>
      <c r="EM38" s="72"/>
      <c r="EN38" s="72"/>
      <c r="EO38" s="72"/>
      <c r="EP38" s="72"/>
      <c r="EQ38" s="72"/>
      <c r="ER38" s="72"/>
      <c r="ES38" s="72"/>
      <c r="ET38" s="72"/>
      <c r="EU38" s="72"/>
      <c r="EV38" s="72"/>
      <c r="EW38" s="72"/>
      <c r="EX38" s="72"/>
      <c r="EY38" s="72"/>
      <c r="EZ38" s="72"/>
      <c r="FA38" s="72"/>
      <c r="FB38" s="72"/>
      <c r="FC38" s="72"/>
      <c r="FD38" s="72"/>
      <c r="FE38" s="72"/>
      <c r="FF38" s="72"/>
      <c r="FG38" s="72"/>
      <c r="FH38" s="72"/>
      <c r="FI38" s="72"/>
      <c r="FJ38" s="72"/>
      <c r="FK38" s="72"/>
      <c r="FL38" s="72"/>
      <c r="FM38" s="72"/>
      <c r="FN38" s="72"/>
      <c r="FO38" s="72"/>
      <c r="FP38" s="72"/>
      <c r="FQ38" s="72"/>
      <c r="FR38" s="72"/>
      <c r="FS38" s="72"/>
      <c r="FT38" s="72"/>
      <c r="FU38" s="72"/>
      <c r="FV38" s="72"/>
      <c r="FW38" s="72"/>
      <c r="FX38" s="72"/>
      <c r="FY38" s="72"/>
      <c r="FZ38" s="72"/>
      <c r="GA38" s="72"/>
      <c r="GB38" s="72"/>
      <c r="GC38" s="72"/>
      <c r="GD38" s="72"/>
      <c r="GE38" s="72"/>
      <c r="GF38" s="72"/>
      <c r="GG38" s="72"/>
      <c r="GH38" s="72"/>
      <c r="GI38" s="72"/>
      <c r="GJ38" s="72"/>
      <c r="GK38" s="72"/>
      <c r="GL38" s="72"/>
      <c r="GM38" s="72"/>
      <c r="GN38" s="72"/>
      <c r="GO38" s="72"/>
      <c r="GP38" s="72"/>
      <c r="GQ38" s="72"/>
      <c r="GR38" s="72"/>
      <c r="GS38" s="72"/>
      <c r="GT38" s="72"/>
      <c r="GU38" s="72"/>
      <c r="GV38" s="72"/>
      <c r="GW38" s="72"/>
      <c r="GX38" s="72"/>
      <c r="GY38" s="72"/>
      <c r="GZ38" s="72"/>
      <c r="HA38" s="72"/>
      <c r="HB38" s="72"/>
      <c r="HC38" s="72"/>
      <c r="HD38" s="72"/>
      <c r="HE38" s="72"/>
      <c r="HF38" s="72"/>
      <c r="HG38" s="72"/>
      <c r="HH38" s="72"/>
      <c r="HI38" s="72"/>
      <c r="HJ38" s="72"/>
      <c r="HK38" s="72"/>
      <c r="HL38" s="72"/>
      <c r="HM38" s="72"/>
      <c r="HN38" s="72"/>
      <c r="HO38" s="72"/>
      <c r="HP38" s="72"/>
      <c r="HQ38" s="72"/>
      <c r="HR38" s="72"/>
      <c r="HS38" s="72"/>
      <c r="HT38" s="72"/>
      <c r="HU38" s="72"/>
      <c r="HV38" s="72"/>
      <c r="HW38" s="72"/>
      <c r="HX38" s="72"/>
      <c r="HY38" s="72"/>
      <c r="HZ38" s="72"/>
      <c r="IA38" s="72"/>
      <c r="IB38" s="72"/>
      <c r="IC38" s="72"/>
      <c r="ID38" s="72"/>
      <c r="IE38" s="72"/>
      <c r="IF38" s="72"/>
      <c r="IG38" s="72"/>
      <c r="IH38" s="72"/>
      <c r="II38" s="72"/>
      <c r="IJ38" s="72"/>
      <c r="IK38" s="72"/>
      <c r="IL38" s="72"/>
      <c r="IM38" s="72"/>
      <c r="IN38" s="72"/>
      <c r="IO38" s="72"/>
      <c r="IP38" s="72"/>
      <c r="IQ38" s="72"/>
      <c r="IR38" s="72"/>
      <c r="IS38" s="72"/>
      <c r="IT38" s="72"/>
      <c r="IU38" s="72"/>
      <c r="IV38" s="72"/>
      <c r="IW38" s="72"/>
    </row>
    <row r="39" spans="1:257" s="23" customFormat="1" ht="15.75" thickBot="1" x14ac:dyDescent="0.3">
      <c r="A39" s="4"/>
      <c r="B39" s="5"/>
      <c r="C39" s="14"/>
      <c r="D39" s="73" t="s">
        <v>138</v>
      </c>
      <c r="E39" s="203" t="str">
        <f>IF(E30&lt;&gt;"",E30/'3 Förutsättningar'!$F$13*1000,"")</f>
        <v/>
      </c>
      <c r="F39" s="204" t="str">
        <f>IF(F30&lt;&gt;"",F30/'3 Förutsättningar'!$F$13*1000,"")</f>
        <v/>
      </c>
      <c r="G39" s="204" t="str">
        <f>IF(G30&lt;&gt;"",G30/'3 Förutsättningar'!$F$13*1000,"")</f>
        <v/>
      </c>
      <c r="H39" s="204" t="str">
        <f>IF(H30&lt;&gt;"",H30/'3 Förutsättningar'!$F$13*1000,"")</f>
        <v/>
      </c>
      <c r="I39" s="204" t="str">
        <f>IF(I30&lt;&gt;"",I30/'3 Förutsättningar'!$F$13*1000,"")</f>
        <v/>
      </c>
      <c r="J39" s="205" t="str">
        <f>IF(J30&lt;&gt;"",J30/'3 Förutsättningar'!$F$13*1000,"")</f>
        <v/>
      </c>
      <c r="K39" s="154"/>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c r="BA39" s="72"/>
      <c r="BB39" s="72"/>
      <c r="BC39" s="72"/>
      <c r="BD39" s="72"/>
      <c r="BE39" s="72"/>
      <c r="BF39" s="72"/>
      <c r="BG39" s="72"/>
      <c r="BH39" s="72"/>
      <c r="BI39" s="72"/>
      <c r="BJ39" s="72"/>
      <c r="BK39" s="72"/>
      <c r="BL39" s="72"/>
      <c r="BM39" s="72"/>
      <c r="BN39" s="72"/>
      <c r="BO39" s="72"/>
      <c r="BP39" s="72"/>
      <c r="BQ39" s="72"/>
      <c r="BR39" s="72"/>
      <c r="BS39" s="72"/>
      <c r="BT39" s="72"/>
      <c r="BU39" s="72"/>
      <c r="BV39" s="72"/>
      <c r="BW39" s="72"/>
      <c r="BX39" s="72"/>
      <c r="BY39" s="72"/>
      <c r="BZ39" s="72"/>
      <c r="CA39" s="72"/>
      <c r="CB39" s="72"/>
      <c r="CC39" s="72"/>
      <c r="CD39" s="72"/>
      <c r="CE39" s="72"/>
      <c r="CF39" s="72"/>
      <c r="CG39" s="72"/>
      <c r="CH39" s="72"/>
      <c r="CI39" s="72"/>
      <c r="CJ39" s="72"/>
      <c r="CK39" s="72"/>
      <c r="CL39" s="72"/>
      <c r="CM39" s="72"/>
      <c r="CN39" s="72"/>
      <c r="CO39" s="72"/>
      <c r="CP39" s="72"/>
      <c r="CQ39" s="72"/>
      <c r="CR39" s="72"/>
      <c r="CS39" s="72"/>
      <c r="CT39" s="72"/>
      <c r="CU39" s="72"/>
      <c r="CV39" s="72"/>
      <c r="CW39" s="72"/>
      <c r="CX39" s="72"/>
      <c r="CY39" s="72"/>
      <c r="CZ39" s="72"/>
      <c r="DA39" s="72"/>
      <c r="DB39" s="72"/>
      <c r="DC39" s="72"/>
      <c r="DD39" s="72"/>
      <c r="DE39" s="72"/>
      <c r="DF39" s="72"/>
      <c r="DG39" s="72"/>
      <c r="DH39" s="72"/>
      <c r="DI39" s="72"/>
      <c r="DJ39" s="72"/>
      <c r="DK39" s="72"/>
      <c r="DL39" s="72"/>
      <c r="DM39" s="72"/>
      <c r="DN39" s="72"/>
      <c r="DO39" s="72"/>
      <c r="DP39" s="72"/>
      <c r="DQ39" s="72"/>
      <c r="DR39" s="72"/>
      <c r="DS39" s="72"/>
      <c r="DT39" s="72"/>
      <c r="DU39" s="72"/>
      <c r="DV39" s="72"/>
      <c r="DW39" s="72"/>
      <c r="DX39" s="72"/>
      <c r="DY39" s="72"/>
      <c r="DZ39" s="72"/>
      <c r="EA39" s="72"/>
      <c r="EB39" s="72"/>
      <c r="EC39" s="72"/>
      <c r="ED39" s="72"/>
      <c r="EE39" s="72"/>
      <c r="EF39" s="72"/>
      <c r="EG39" s="72"/>
      <c r="EH39" s="72"/>
      <c r="EI39" s="72"/>
      <c r="EJ39" s="72"/>
      <c r="EK39" s="72"/>
      <c r="EL39" s="72"/>
      <c r="EM39" s="72"/>
      <c r="EN39" s="72"/>
      <c r="EO39" s="72"/>
      <c r="EP39" s="72"/>
      <c r="EQ39" s="72"/>
      <c r="ER39" s="72"/>
      <c r="ES39" s="72"/>
      <c r="ET39" s="72"/>
      <c r="EU39" s="72"/>
      <c r="EV39" s="72"/>
      <c r="EW39" s="72"/>
      <c r="EX39" s="72"/>
      <c r="EY39" s="72"/>
      <c r="EZ39" s="72"/>
      <c r="FA39" s="72"/>
      <c r="FB39" s="72"/>
      <c r="FC39" s="72"/>
      <c r="FD39" s="72"/>
      <c r="FE39" s="72"/>
      <c r="FF39" s="72"/>
      <c r="FG39" s="72"/>
      <c r="FH39" s="72"/>
      <c r="FI39" s="72"/>
      <c r="FJ39" s="72"/>
      <c r="FK39" s="72"/>
      <c r="FL39" s="72"/>
      <c r="FM39" s="72"/>
      <c r="FN39" s="72"/>
      <c r="FO39" s="72"/>
      <c r="FP39" s="72"/>
      <c r="FQ39" s="72"/>
      <c r="FR39" s="72"/>
      <c r="FS39" s="72"/>
      <c r="FT39" s="72"/>
      <c r="FU39" s="72"/>
      <c r="FV39" s="72"/>
      <c r="FW39" s="72"/>
      <c r="FX39" s="72"/>
      <c r="FY39" s="72"/>
      <c r="FZ39" s="72"/>
      <c r="GA39" s="72"/>
      <c r="GB39" s="72"/>
      <c r="GC39" s="72"/>
      <c r="GD39" s="72"/>
      <c r="GE39" s="72"/>
      <c r="GF39" s="72"/>
      <c r="GG39" s="72"/>
      <c r="GH39" s="72"/>
      <c r="GI39" s="72"/>
      <c r="GJ39" s="72"/>
      <c r="GK39" s="72"/>
      <c r="GL39" s="72"/>
      <c r="GM39" s="72"/>
      <c r="GN39" s="72"/>
      <c r="GO39" s="72"/>
      <c r="GP39" s="72"/>
      <c r="GQ39" s="72"/>
      <c r="GR39" s="72"/>
      <c r="GS39" s="72"/>
      <c r="GT39" s="72"/>
      <c r="GU39" s="72"/>
      <c r="GV39" s="72"/>
      <c r="GW39" s="72"/>
      <c r="GX39" s="72"/>
      <c r="GY39" s="72"/>
      <c r="GZ39" s="72"/>
      <c r="HA39" s="72"/>
      <c r="HB39" s="72"/>
      <c r="HC39" s="72"/>
      <c r="HD39" s="72"/>
      <c r="HE39" s="72"/>
      <c r="HF39" s="72"/>
      <c r="HG39" s="72"/>
      <c r="HH39" s="72"/>
      <c r="HI39" s="72"/>
      <c r="HJ39" s="72"/>
      <c r="HK39" s="72"/>
      <c r="HL39" s="72"/>
      <c r="HM39" s="72"/>
      <c r="HN39" s="72"/>
      <c r="HO39" s="72"/>
      <c r="HP39" s="72"/>
      <c r="HQ39" s="72"/>
      <c r="HR39" s="72"/>
      <c r="HS39" s="72"/>
      <c r="HT39" s="72"/>
      <c r="HU39" s="72"/>
      <c r="HV39" s="72"/>
      <c r="HW39" s="72"/>
      <c r="HX39" s="72"/>
      <c r="HY39" s="72"/>
      <c r="HZ39" s="72"/>
      <c r="IA39" s="72"/>
      <c r="IB39" s="72"/>
      <c r="IC39" s="72"/>
      <c r="ID39" s="72"/>
      <c r="IE39" s="72"/>
      <c r="IF39" s="72"/>
      <c r="IG39" s="72"/>
      <c r="IH39" s="72"/>
      <c r="II39" s="72"/>
      <c r="IJ39" s="72"/>
      <c r="IK39" s="72"/>
      <c r="IL39" s="72"/>
      <c r="IM39" s="72"/>
      <c r="IN39" s="72"/>
      <c r="IO39" s="72"/>
      <c r="IP39" s="72"/>
      <c r="IQ39" s="72"/>
      <c r="IR39" s="72"/>
      <c r="IS39" s="72"/>
      <c r="IT39" s="72"/>
      <c r="IU39" s="72"/>
      <c r="IV39" s="72"/>
      <c r="IW39" s="72"/>
    </row>
    <row r="40" spans="1:257" s="23" customFormat="1" x14ac:dyDescent="0.25">
      <c r="A40" s="4"/>
      <c r="B40" s="5"/>
      <c r="C40" s="14"/>
      <c r="D40" s="218"/>
      <c r="E40" s="219"/>
      <c r="F40" s="220"/>
      <c r="G40" s="220"/>
      <c r="H40" s="220"/>
      <c r="I40" s="220"/>
      <c r="J40" s="220"/>
      <c r="K40" s="154"/>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c r="AR40" s="72"/>
      <c r="AS40" s="72"/>
      <c r="AT40" s="72"/>
      <c r="AU40" s="72"/>
      <c r="AV40" s="72"/>
      <c r="AW40" s="72"/>
      <c r="AX40" s="72"/>
      <c r="AY40" s="72"/>
      <c r="AZ40" s="72"/>
      <c r="BA40" s="72"/>
      <c r="BB40" s="72"/>
      <c r="BC40" s="72"/>
      <c r="BD40" s="72"/>
      <c r="BE40" s="72"/>
      <c r="BF40" s="72"/>
      <c r="BG40" s="72"/>
      <c r="BH40" s="72"/>
      <c r="BI40" s="72"/>
      <c r="BJ40" s="72"/>
      <c r="BK40" s="72"/>
      <c r="BL40" s="72"/>
      <c r="BM40" s="72"/>
      <c r="BN40" s="72"/>
      <c r="BO40" s="72"/>
      <c r="BP40" s="72"/>
      <c r="BQ40" s="72"/>
      <c r="BR40" s="72"/>
      <c r="BS40" s="72"/>
      <c r="BT40" s="72"/>
      <c r="BU40" s="72"/>
      <c r="BV40" s="72"/>
      <c r="BW40" s="72"/>
      <c r="BX40" s="72"/>
      <c r="BY40" s="72"/>
      <c r="BZ40" s="72"/>
      <c r="CA40" s="72"/>
      <c r="CB40" s="72"/>
      <c r="CC40" s="72"/>
      <c r="CD40" s="72"/>
      <c r="CE40" s="72"/>
      <c r="CF40" s="72"/>
      <c r="CG40" s="72"/>
      <c r="CH40" s="72"/>
      <c r="CI40" s="72"/>
      <c r="CJ40" s="72"/>
      <c r="CK40" s="72"/>
      <c r="CL40" s="72"/>
      <c r="CM40" s="72"/>
      <c r="CN40" s="72"/>
      <c r="CO40" s="72"/>
      <c r="CP40" s="72"/>
      <c r="CQ40" s="72"/>
      <c r="CR40" s="72"/>
      <c r="CS40" s="72"/>
      <c r="CT40" s="72"/>
      <c r="CU40" s="72"/>
      <c r="CV40" s="72"/>
      <c r="CW40" s="72"/>
      <c r="CX40" s="72"/>
      <c r="CY40" s="72"/>
      <c r="CZ40" s="72"/>
      <c r="DA40" s="72"/>
      <c r="DB40" s="72"/>
      <c r="DC40" s="72"/>
      <c r="DD40" s="72"/>
      <c r="DE40" s="72"/>
      <c r="DF40" s="72"/>
      <c r="DG40" s="72"/>
      <c r="DH40" s="72"/>
      <c r="DI40" s="72"/>
      <c r="DJ40" s="72"/>
      <c r="DK40" s="72"/>
      <c r="DL40" s="72"/>
      <c r="DM40" s="72"/>
      <c r="DN40" s="72"/>
      <c r="DO40" s="72"/>
      <c r="DP40" s="72"/>
      <c r="DQ40" s="72"/>
      <c r="DR40" s="72"/>
      <c r="DS40" s="72"/>
      <c r="DT40" s="72"/>
      <c r="DU40" s="72"/>
      <c r="DV40" s="72"/>
      <c r="DW40" s="72"/>
      <c r="DX40" s="72"/>
      <c r="DY40" s="72"/>
      <c r="DZ40" s="72"/>
      <c r="EA40" s="72"/>
      <c r="EB40" s="72"/>
      <c r="EC40" s="72"/>
      <c r="ED40" s="72"/>
      <c r="EE40" s="72"/>
      <c r="EF40" s="72"/>
      <c r="EG40" s="72"/>
      <c r="EH40" s="72"/>
      <c r="EI40" s="72"/>
      <c r="EJ40" s="72"/>
      <c r="EK40" s="72"/>
      <c r="EL40" s="72"/>
      <c r="EM40" s="72"/>
      <c r="EN40" s="72"/>
      <c r="EO40" s="72"/>
      <c r="EP40" s="72"/>
      <c r="EQ40" s="72"/>
      <c r="ER40" s="72"/>
      <c r="ES40" s="72"/>
      <c r="ET40" s="72"/>
      <c r="EU40" s="72"/>
      <c r="EV40" s="72"/>
      <c r="EW40" s="72"/>
      <c r="EX40" s="72"/>
      <c r="EY40" s="72"/>
      <c r="EZ40" s="72"/>
      <c r="FA40" s="72"/>
      <c r="FB40" s="72"/>
      <c r="FC40" s="72"/>
      <c r="FD40" s="72"/>
      <c r="FE40" s="72"/>
      <c r="FF40" s="72"/>
      <c r="FG40" s="72"/>
      <c r="FH40" s="72"/>
      <c r="FI40" s="72"/>
      <c r="FJ40" s="72"/>
      <c r="FK40" s="72"/>
      <c r="FL40" s="72"/>
      <c r="FM40" s="72"/>
      <c r="FN40" s="72"/>
      <c r="FO40" s="72"/>
      <c r="FP40" s="72"/>
      <c r="FQ40" s="72"/>
      <c r="FR40" s="72"/>
      <c r="FS40" s="72"/>
      <c r="FT40" s="72"/>
      <c r="FU40" s="72"/>
      <c r="FV40" s="72"/>
      <c r="FW40" s="72"/>
      <c r="FX40" s="72"/>
      <c r="FY40" s="72"/>
      <c r="FZ40" s="72"/>
      <c r="GA40" s="72"/>
      <c r="GB40" s="72"/>
      <c r="GC40" s="72"/>
      <c r="GD40" s="72"/>
      <c r="GE40" s="72"/>
      <c r="GF40" s="72"/>
      <c r="GG40" s="72"/>
      <c r="GH40" s="72"/>
      <c r="GI40" s="72"/>
      <c r="GJ40" s="72"/>
      <c r="GK40" s="72"/>
      <c r="GL40" s="72"/>
      <c r="GM40" s="72"/>
      <c r="GN40" s="72"/>
      <c r="GO40" s="72"/>
      <c r="GP40" s="72"/>
      <c r="GQ40" s="72"/>
      <c r="GR40" s="72"/>
      <c r="GS40" s="72"/>
      <c r="GT40" s="72"/>
      <c r="GU40" s="72"/>
      <c r="GV40" s="72"/>
      <c r="GW40" s="72"/>
      <c r="GX40" s="72"/>
      <c r="GY40" s="72"/>
      <c r="GZ40" s="72"/>
      <c r="HA40" s="72"/>
      <c r="HB40" s="72"/>
      <c r="HC40" s="72"/>
      <c r="HD40" s="72"/>
      <c r="HE40" s="72"/>
      <c r="HF40" s="72"/>
      <c r="HG40" s="72"/>
      <c r="HH40" s="72"/>
      <c r="HI40" s="72"/>
      <c r="HJ40" s="72"/>
      <c r="HK40" s="72"/>
      <c r="HL40" s="72"/>
      <c r="HM40" s="72"/>
      <c r="HN40" s="72"/>
      <c r="HO40" s="72"/>
      <c r="HP40" s="72"/>
      <c r="HQ40" s="72"/>
      <c r="HR40" s="72"/>
      <c r="HS40" s="72"/>
      <c r="HT40" s="72"/>
      <c r="HU40" s="72"/>
      <c r="HV40" s="72"/>
      <c r="HW40" s="72"/>
      <c r="HX40" s="72"/>
      <c r="HY40" s="72"/>
      <c r="HZ40" s="72"/>
      <c r="IA40" s="72"/>
      <c r="IB40" s="72"/>
      <c r="IC40" s="72"/>
      <c r="ID40" s="72"/>
      <c r="IE40" s="72"/>
      <c r="IF40" s="72"/>
      <c r="IG40" s="72"/>
      <c r="IH40" s="72"/>
      <c r="II40" s="72"/>
      <c r="IJ40" s="72"/>
      <c r="IK40" s="72"/>
      <c r="IL40" s="72"/>
      <c r="IM40" s="72"/>
      <c r="IN40" s="72"/>
      <c r="IO40" s="72"/>
      <c r="IP40" s="72"/>
      <c r="IQ40" s="72"/>
      <c r="IR40" s="72"/>
      <c r="IS40" s="72"/>
      <c r="IT40" s="72"/>
      <c r="IU40" s="72"/>
      <c r="IV40" s="72"/>
      <c r="IW40" s="72"/>
    </row>
    <row r="41" spans="1:257" s="23" customFormat="1" x14ac:dyDescent="0.25">
      <c r="A41" s="4"/>
      <c r="B41" s="5"/>
      <c r="C41" s="14"/>
      <c r="D41" s="23" t="s">
        <v>14</v>
      </c>
      <c r="K41" s="154"/>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2"/>
      <c r="BM41" s="72"/>
      <c r="BN41" s="72"/>
      <c r="BO41" s="72"/>
      <c r="BP41" s="72"/>
      <c r="BQ41" s="72"/>
      <c r="BR41" s="72"/>
      <c r="BS41" s="72"/>
      <c r="BT41" s="72"/>
      <c r="BU41" s="72"/>
      <c r="BV41" s="72"/>
      <c r="BW41" s="72"/>
      <c r="BX41" s="72"/>
      <c r="BY41" s="72"/>
      <c r="BZ41" s="72"/>
      <c r="CA41" s="72"/>
      <c r="CB41" s="72"/>
      <c r="CC41" s="72"/>
      <c r="CD41" s="72"/>
      <c r="CE41" s="72"/>
      <c r="CF41" s="72"/>
      <c r="CG41" s="72"/>
      <c r="CH41" s="72"/>
      <c r="CI41" s="72"/>
      <c r="CJ41" s="72"/>
      <c r="CK41" s="72"/>
      <c r="CL41" s="72"/>
      <c r="CM41" s="72"/>
      <c r="CN41" s="72"/>
      <c r="CO41" s="72"/>
      <c r="CP41" s="72"/>
      <c r="CQ41" s="72"/>
      <c r="CR41" s="72"/>
      <c r="CS41" s="72"/>
      <c r="CT41" s="72"/>
      <c r="CU41" s="72"/>
      <c r="CV41" s="72"/>
      <c r="CW41" s="72"/>
      <c r="CX41" s="72"/>
      <c r="CY41" s="72"/>
      <c r="CZ41" s="72"/>
      <c r="DA41" s="72"/>
      <c r="DB41" s="72"/>
      <c r="DC41" s="72"/>
      <c r="DD41" s="72"/>
      <c r="DE41" s="72"/>
      <c r="DF41" s="72"/>
      <c r="DG41" s="72"/>
      <c r="DH41" s="72"/>
      <c r="DI41" s="72"/>
      <c r="DJ41" s="72"/>
      <c r="DK41" s="72"/>
      <c r="DL41" s="72"/>
      <c r="DM41" s="72"/>
      <c r="DN41" s="72"/>
      <c r="DO41" s="72"/>
      <c r="DP41" s="72"/>
      <c r="DQ41" s="72"/>
      <c r="DR41" s="72"/>
      <c r="DS41" s="72"/>
      <c r="DT41" s="72"/>
      <c r="DU41" s="72"/>
      <c r="DV41" s="72"/>
      <c r="DW41" s="72"/>
      <c r="DX41" s="72"/>
      <c r="DY41" s="72"/>
      <c r="DZ41" s="72"/>
      <c r="EA41" s="72"/>
      <c r="EB41" s="72"/>
      <c r="EC41" s="72"/>
      <c r="ED41" s="72"/>
      <c r="EE41" s="72"/>
      <c r="EF41" s="72"/>
      <c r="EG41" s="72"/>
      <c r="EH41" s="72"/>
      <c r="EI41" s="72"/>
      <c r="EJ41" s="72"/>
      <c r="EK41" s="72"/>
      <c r="EL41" s="72"/>
      <c r="EM41" s="72"/>
      <c r="EN41" s="72"/>
      <c r="EO41" s="72"/>
      <c r="EP41" s="72"/>
      <c r="EQ41" s="72"/>
      <c r="ER41" s="72"/>
      <c r="ES41" s="72"/>
      <c r="ET41" s="72"/>
      <c r="EU41" s="72"/>
      <c r="EV41" s="72"/>
      <c r="EW41" s="72"/>
      <c r="EX41" s="72"/>
      <c r="EY41" s="72"/>
      <c r="EZ41" s="72"/>
      <c r="FA41" s="72"/>
      <c r="FB41" s="72"/>
      <c r="FC41" s="72"/>
      <c r="FD41" s="72"/>
      <c r="FE41" s="72"/>
      <c r="FF41" s="72"/>
      <c r="FG41" s="72"/>
      <c r="FH41" s="72"/>
      <c r="FI41" s="72"/>
      <c r="FJ41" s="72"/>
      <c r="FK41" s="72"/>
      <c r="FL41" s="72"/>
      <c r="FM41" s="72"/>
      <c r="FN41" s="72"/>
      <c r="FO41" s="72"/>
      <c r="FP41" s="72"/>
      <c r="FQ41" s="72"/>
      <c r="FR41" s="72"/>
      <c r="FS41" s="72"/>
      <c r="FT41" s="72"/>
      <c r="FU41" s="72"/>
      <c r="FV41" s="72"/>
      <c r="FW41" s="72"/>
      <c r="FX41" s="72"/>
      <c r="FY41" s="72"/>
      <c r="FZ41" s="72"/>
      <c r="GA41" s="72"/>
      <c r="GB41" s="72"/>
      <c r="GC41" s="72"/>
      <c r="GD41" s="72"/>
      <c r="GE41" s="72"/>
      <c r="GF41" s="72"/>
      <c r="GG41" s="72"/>
      <c r="GH41" s="72"/>
      <c r="GI41" s="72"/>
      <c r="GJ41" s="72"/>
      <c r="GK41" s="72"/>
      <c r="GL41" s="72"/>
      <c r="GM41" s="72"/>
      <c r="GN41" s="72"/>
      <c r="GO41" s="72"/>
      <c r="GP41" s="72"/>
      <c r="GQ41" s="72"/>
      <c r="GR41" s="72"/>
      <c r="GS41" s="72"/>
      <c r="GT41" s="72"/>
      <c r="GU41" s="72"/>
      <c r="GV41" s="72"/>
      <c r="GW41" s="72"/>
      <c r="GX41" s="72"/>
      <c r="GY41" s="72"/>
      <c r="GZ41" s="72"/>
      <c r="HA41" s="72"/>
      <c r="HB41" s="72"/>
      <c r="HC41" s="72"/>
      <c r="HD41" s="72"/>
      <c r="HE41" s="72"/>
      <c r="HF41" s="72"/>
      <c r="HG41" s="72"/>
      <c r="HH41" s="72"/>
      <c r="HI41" s="72"/>
      <c r="HJ41" s="72"/>
      <c r="HK41" s="72"/>
      <c r="HL41" s="72"/>
      <c r="HM41" s="72"/>
      <c r="HN41" s="72"/>
      <c r="HO41" s="72"/>
      <c r="HP41" s="72"/>
      <c r="HQ41" s="72"/>
      <c r="HR41" s="72"/>
      <c r="HS41" s="72"/>
      <c r="HT41" s="72"/>
      <c r="HU41" s="72"/>
      <c r="HV41" s="72"/>
      <c r="HW41" s="72"/>
      <c r="HX41" s="72"/>
      <c r="HY41" s="72"/>
      <c r="HZ41" s="72"/>
      <c r="IA41" s="72"/>
      <c r="IB41" s="72"/>
      <c r="IC41" s="72"/>
      <c r="ID41" s="72"/>
      <c r="IE41" s="72"/>
      <c r="IF41" s="72"/>
      <c r="IG41" s="72"/>
      <c r="IH41" s="72"/>
      <c r="II41" s="72"/>
      <c r="IJ41" s="72"/>
      <c r="IK41" s="72"/>
      <c r="IL41" s="72"/>
      <c r="IM41" s="72"/>
      <c r="IN41" s="72"/>
      <c r="IO41" s="72"/>
      <c r="IP41" s="72"/>
      <c r="IQ41" s="72"/>
      <c r="IR41" s="72"/>
      <c r="IS41" s="72"/>
      <c r="IT41" s="72"/>
      <c r="IU41" s="72"/>
      <c r="IV41" s="72"/>
      <c r="IW41" s="72"/>
    </row>
    <row r="42" spans="1:257" s="23" customFormat="1" ht="20.100000000000001" customHeight="1" x14ac:dyDescent="0.25">
      <c r="A42" s="4"/>
      <c r="B42" s="5"/>
      <c r="C42" s="14"/>
      <c r="D42" s="284"/>
      <c r="E42" s="285"/>
      <c r="F42" s="285"/>
      <c r="G42" s="285"/>
      <c r="H42" s="285"/>
      <c r="I42" s="285"/>
      <c r="J42" s="285"/>
      <c r="K42" s="154"/>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2"/>
      <c r="BC42" s="72"/>
      <c r="BD42" s="72"/>
      <c r="BE42" s="72"/>
      <c r="BF42" s="72"/>
      <c r="BG42" s="72"/>
      <c r="BH42" s="72"/>
      <c r="BI42" s="72"/>
      <c r="BJ42" s="72"/>
      <c r="BK42" s="72"/>
      <c r="BL42" s="72"/>
      <c r="BM42" s="72"/>
      <c r="BN42" s="72"/>
      <c r="BO42" s="72"/>
      <c r="BP42" s="72"/>
      <c r="BQ42" s="72"/>
      <c r="BR42" s="72"/>
      <c r="BS42" s="72"/>
      <c r="BT42" s="72"/>
      <c r="BU42" s="72"/>
      <c r="BV42" s="72"/>
      <c r="BW42" s="72"/>
      <c r="BX42" s="72"/>
      <c r="BY42" s="72"/>
      <c r="BZ42" s="72"/>
      <c r="CA42" s="72"/>
      <c r="CB42" s="72"/>
      <c r="CC42" s="72"/>
      <c r="CD42" s="72"/>
      <c r="CE42" s="72"/>
      <c r="CF42" s="72"/>
      <c r="CG42" s="72"/>
      <c r="CH42" s="72"/>
      <c r="CI42" s="72"/>
      <c r="CJ42" s="72"/>
      <c r="CK42" s="72"/>
      <c r="CL42" s="72"/>
      <c r="CM42" s="72"/>
      <c r="CN42" s="72"/>
      <c r="CO42" s="72"/>
      <c r="CP42" s="72"/>
      <c r="CQ42" s="72"/>
      <c r="CR42" s="72"/>
      <c r="CS42" s="72"/>
      <c r="CT42" s="72"/>
      <c r="CU42" s="72"/>
      <c r="CV42" s="72"/>
      <c r="CW42" s="72"/>
      <c r="CX42" s="72"/>
      <c r="CY42" s="72"/>
      <c r="CZ42" s="72"/>
      <c r="DA42" s="72"/>
      <c r="DB42" s="72"/>
      <c r="DC42" s="72"/>
      <c r="DD42" s="72"/>
      <c r="DE42" s="72"/>
      <c r="DF42" s="72"/>
      <c r="DG42" s="72"/>
      <c r="DH42" s="72"/>
      <c r="DI42" s="72"/>
      <c r="DJ42" s="72"/>
      <c r="DK42" s="72"/>
      <c r="DL42" s="72"/>
      <c r="DM42" s="72"/>
      <c r="DN42" s="72"/>
      <c r="DO42" s="72"/>
      <c r="DP42" s="72"/>
      <c r="DQ42" s="72"/>
      <c r="DR42" s="72"/>
      <c r="DS42" s="72"/>
      <c r="DT42" s="72"/>
      <c r="DU42" s="72"/>
      <c r="DV42" s="72"/>
      <c r="DW42" s="72"/>
      <c r="DX42" s="72"/>
      <c r="DY42" s="72"/>
      <c r="DZ42" s="72"/>
      <c r="EA42" s="72"/>
      <c r="EB42" s="72"/>
      <c r="EC42" s="72"/>
      <c r="ED42" s="72"/>
      <c r="EE42" s="72"/>
      <c r="EF42" s="72"/>
      <c r="EG42" s="72"/>
      <c r="EH42" s="72"/>
      <c r="EI42" s="72"/>
      <c r="EJ42" s="72"/>
      <c r="EK42" s="72"/>
      <c r="EL42" s="72"/>
      <c r="EM42" s="72"/>
      <c r="EN42" s="72"/>
      <c r="EO42" s="72"/>
      <c r="EP42" s="72"/>
      <c r="EQ42" s="72"/>
      <c r="ER42" s="72"/>
      <c r="ES42" s="72"/>
      <c r="ET42" s="72"/>
      <c r="EU42" s="72"/>
      <c r="EV42" s="72"/>
      <c r="EW42" s="72"/>
      <c r="EX42" s="72"/>
      <c r="EY42" s="72"/>
      <c r="EZ42" s="72"/>
      <c r="FA42" s="72"/>
      <c r="FB42" s="72"/>
      <c r="FC42" s="72"/>
      <c r="FD42" s="72"/>
      <c r="FE42" s="72"/>
      <c r="FF42" s="72"/>
      <c r="FG42" s="72"/>
      <c r="FH42" s="72"/>
      <c r="FI42" s="72"/>
      <c r="FJ42" s="72"/>
      <c r="FK42" s="72"/>
      <c r="FL42" s="72"/>
      <c r="FM42" s="72"/>
      <c r="FN42" s="72"/>
      <c r="FO42" s="72"/>
      <c r="FP42" s="72"/>
      <c r="FQ42" s="72"/>
      <c r="FR42" s="72"/>
      <c r="FS42" s="72"/>
      <c r="FT42" s="72"/>
      <c r="FU42" s="72"/>
      <c r="FV42" s="72"/>
      <c r="FW42" s="72"/>
      <c r="FX42" s="72"/>
      <c r="FY42" s="72"/>
      <c r="FZ42" s="72"/>
      <c r="GA42" s="72"/>
      <c r="GB42" s="72"/>
      <c r="GC42" s="72"/>
      <c r="GD42" s="72"/>
      <c r="GE42" s="72"/>
      <c r="GF42" s="72"/>
      <c r="GG42" s="72"/>
      <c r="GH42" s="72"/>
      <c r="GI42" s="72"/>
      <c r="GJ42" s="72"/>
      <c r="GK42" s="72"/>
      <c r="GL42" s="72"/>
      <c r="GM42" s="72"/>
      <c r="GN42" s="72"/>
      <c r="GO42" s="72"/>
      <c r="GP42" s="72"/>
      <c r="GQ42" s="72"/>
      <c r="GR42" s="72"/>
      <c r="GS42" s="72"/>
      <c r="GT42" s="72"/>
      <c r="GU42" s="72"/>
      <c r="GV42" s="72"/>
      <c r="GW42" s="72"/>
      <c r="GX42" s="72"/>
      <c r="GY42" s="72"/>
      <c r="GZ42" s="72"/>
      <c r="HA42" s="72"/>
      <c r="HB42" s="72"/>
      <c r="HC42" s="72"/>
      <c r="HD42" s="72"/>
      <c r="HE42" s="72"/>
      <c r="HF42" s="72"/>
      <c r="HG42" s="72"/>
      <c r="HH42" s="72"/>
      <c r="HI42" s="72"/>
      <c r="HJ42" s="72"/>
      <c r="HK42" s="72"/>
      <c r="HL42" s="72"/>
      <c r="HM42" s="72"/>
      <c r="HN42" s="72"/>
      <c r="HO42" s="72"/>
      <c r="HP42" s="72"/>
      <c r="HQ42" s="72"/>
      <c r="HR42" s="72"/>
      <c r="HS42" s="72"/>
      <c r="HT42" s="72"/>
      <c r="HU42" s="72"/>
      <c r="HV42" s="72"/>
      <c r="HW42" s="72"/>
      <c r="HX42" s="72"/>
      <c r="HY42" s="72"/>
      <c r="HZ42" s="72"/>
      <c r="IA42" s="72"/>
      <c r="IB42" s="72"/>
      <c r="IC42" s="72"/>
      <c r="ID42" s="72"/>
      <c r="IE42" s="72"/>
      <c r="IF42" s="72"/>
      <c r="IG42" s="72"/>
      <c r="IH42" s="72"/>
      <c r="II42" s="72"/>
      <c r="IJ42" s="72"/>
      <c r="IK42" s="72"/>
      <c r="IL42" s="72"/>
      <c r="IM42" s="72"/>
      <c r="IN42" s="72"/>
      <c r="IO42" s="72"/>
      <c r="IP42" s="72"/>
      <c r="IQ42" s="72"/>
      <c r="IR42" s="72"/>
      <c r="IS42" s="72"/>
      <c r="IT42" s="72"/>
      <c r="IU42" s="72"/>
      <c r="IV42" s="72"/>
      <c r="IW42" s="72"/>
    </row>
    <row r="43" spans="1:257" s="23" customFormat="1" ht="20.100000000000001" customHeight="1" x14ac:dyDescent="0.25">
      <c r="A43" s="4"/>
      <c r="B43" s="5"/>
      <c r="C43" s="14"/>
      <c r="D43" s="284"/>
      <c r="E43" s="285"/>
      <c r="F43" s="285"/>
      <c r="G43" s="285"/>
      <c r="H43" s="285"/>
      <c r="I43" s="285"/>
      <c r="J43" s="285"/>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c r="BE43" s="72"/>
      <c r="BF43" s="72"/>
      <c r="BG43" s="72"/>
      <c r="BH43" s="72"/>
      <c r="BI43" s="72"/>
      <c r="BJ43" s="72"/>
      <c r="BK43" s="72"/>
      <c r="BL43" s="72"/>
      <c r="BM43" s="72"/>
      <c r="BN43" s="72"/>
      <c r="BO43" s="72"/>
      <c r="BP43" s="72"/>
      <c r="BQ43" s="72"/>
      <c r="BR43" s="72"/>
      <c r="BS43" s="72"/>
      <c r="BT43" s="72"/>
      <c r="BU43" s="72"/>
      <c r="BV43" s="72"/>
      <c r="BW43" s="72"/>
      <c r="BX43" s="72"/>
      <c r="BY43" s="72"/>
      <c r="BZ43" s="72"/>
      <c r="CA43" s="72"/>
      <c r="CB43" s="72"/>
      <c r="CC43" s="72"/>
      <c r="CD43" s="72"/>
      <c r="CE43" s="72"/>
      <c r="CF43" s="72"/>
      <c r="CG43" s="72"/>
      <c r="CH43" s="72"/>
      <c r="CI43" s="72"/>
      <c r="CJ43" s="72"/>
      <c r="CK43" s="72"/>
      <c r="CL43" s="72"/>
      <c r="CM43" s="72"/>
      <c r="CN43" s="72"/>
      <c r="CO43" s="72"/>
      <c r="CP43" s="72"/>
      <c r="CQ43" s="72"/>
      <c r="CR43" s="72"/>
      <c r="CS43" s="72"/>
      <c r="CT43" s="72"/>
      <c r="CU43" s="72"/>
      <c r="CV43" s="72"/>
      <c r="CW43" s="72"/>
      <c r="CX43" s="72"/>
      <c r="CY43" s="72"/>
      <c r="CZ43" s="72"/>
      <c r="DA43" s="72"/>
      <c r="DB43" s="72"/>
      <c r="DC43" s="72"/>
      <c r="DD43" s="72"/>
      <c r="DE43" s="72"/>
      <c r="DF43" s="72"/>
      <c r="DG43" s="72"/>
      <c r="DH43" s="72"/>
      <c r="DI43" s="72"/>
      <c r="DJ43" s="72"/>
      <c r="DK43" s="72"/>
      <c r="DL43" s="72"/>
      <c r="DM43" s="72"/>
      <c r="DN43" s="72"/>
      <c r="DO43" s="72"/>
      <c r="DP43" s="72"/>
      <c r="DQ43" s="72"/>
      <c r="DR43" s="72"/>
      <c r="DS43" s="72"/>
      <c r="DT43" s="72"/>
      <c r="DU43" s="72"/>
      <c r="DV43" s="72"/>
      <c r="DW43" s="72"/>
      <c r="DX43" s="72"/>
      <c r="DY43" s="72"/>
      <c r="DZ43" s="72"/>
      <c r="EA43" s="72"/>
      <c r="EB43" s="72"/>
      <c r="EC43" s="72"/>
      <c r="ED43" s="72"/>
      <c r="EE43" s="72"/>
      <c r="EF43" s="72"/>
      <c r="EG43" s="72"/>
      <c r="EH43" s="72"/>
      <c r="EI43" s="72"/>
      <c r="EJ43" s="72"/>
      <c r="EK43" s="72"/>
      <c r="EL43" s="72"/>
      <c r="EM43" s="72"/>
      <c r="EN43" s="72"/>
      <c r="EO43" s="72"/>
      <c r="EP43" s="72"/>
      <c r="EQ43" s="72"/>
      <c r="ER43" s="72"/>
      <c r="ES43" s="72"/>
      <c r="ET43" s="72"/>
      <c r="EU43" s="72"/>
      <c r="EV43" s="72"/>
      <c r="EW43" s="72"/>
      <c r="EX43" s="72"/>
      <c r="EY43" s="72"/>
      <c r="EZ43" s="72"/>
      <c r="FA43" s="72"/>
      <c r="FB43" s="72"/>
      <c r="FC43" s="72"/>
      <c r="FD43" s="72"/>
      <c r="FE43" s="72"/>
      <c r="FF43" s="72"/>
      <c r="FG43" s="72"/>
      <c r="FH43" s="72"/>
      <c r="FI43" s="72"/>
      <c r="FJ43" s="72"/>
      <c r="FK43" s="72"/>
      <c r="FL43" s="72"/>
      <c r="FM43" s="72"/>
      <c r="FN43" s="72"/>
      <c r="FO43" s="72"/>
      <c r="FP43" s="72"/>
      <c r="FQ43" s="72"/>
      <c r="FR43" s="72"/>
      <c r="FS43" s="72"/>
      <c r="FT43" s="72"/>
      <c r="FU43" s="72"/>
      <c r="FV43" s="72"/>
      <c r="FW43" s="72"/>
      <c r="FX43" s="72"/>
      <c r="FY43" s="72"/>
      <c r="FZ43" s="72"/>
      <c r="GA43" s="72"/>
      <c r="GB43" s="72"/>
      <c r="GC43" s="72"/>
      <c r="GD43" s="72"/>
      <c r="GE43" s="72"/>
      <c r="GF43" s="72"/>
      <c r="GG43" s="72"/>
      <c r="GH43" s="72"/>
      <c r="GI43" s="72"/>
      <c r="GJ43" s="72"/>
      <c r="GK43" s="72"/>
      <c r="GL43" s="72"/>
      <c r="GM43" s="72"/>
      <c r="GN43" s="72"/>
      <c r="GO43" s="72"/>
      <c r="GP43" s="72"/>
      <c r="GQ43" s="72"/>
      <c r="GR43" s="72"/>
      <c r="GS43" s="72"/>
      <c r="GT43" s="72"/>
      <c r="GU43" s="72"/>
      <c r="GV43" s="72"/>
      <c r="GW43" s="72"/>
      <c r="GX43" s="72"/>
      <c r="GY43" s="72"/>
      <c r="GZ43" s="72"/>
      <c r="HA43" s="72"/>
      <c r="HB43" s="72"/>
      <c r="HC43" s="72"/>
      <c r="HD43" s="72"/>
      <c r="HE43" s="72"/>
      <c r="HF43" s="72"/>
      <c r="HG43" s="72"/>
      <c r="HH43" s="72"/>
      <c r="HI43" s="72"/>
      <c r="HJ43" s="72"/>
      <c r="HK43" s="72"/>
      <c r="HL43" s="72"/>
      <c r="HM43" s="72"/>
      <c r="HN43" s="72"/>
      <c r="HO43" s="72"/>
      <c r="HP43" s="72"/>
      <c r="HQ43" s="72"/>
      <c r="HR43" s="72"/>
      <c r="HS43" s="72"/>
      <c r="HT43" s="72"/>
      <c r="HU43" s="72"/>
      <c r="HV43" s="72"/>
      <c r="HW43" s="72"/>
      <c r="HX43" s="72"/>
      <c r="HY43" s="72"/>
      <c r="HZ43" s="72"/>
      <c r="IA43" s="72"/>
      <c r="IB43" s="72"/>
      <c r="IC43" s="72"/>
      <c r="ID43" s="72"/>
      <c r="IE43" s="72"/>
      <c r="IF43" s="72"/>
      <c r="IG43" s="72"/>
      <c r="IH43" s="72"/>
      <c r="II43" s="72"/>
      <c r="IJ43" s="72"/>
      <c r="IK43" s="72"/>
      <c r="IL43" s="72"/>
      <c r="IM43" s="72"/>
      <c r="IN43" s="72"/>
      <c r="IO43" s="72"/>
      <c r="IP43" s="72"/>
      <c r="IQ43" s="72"/>
      <c r="IR43" s="72"/>
      <c r="IS43" s="72"/>
      <c r="IT43" s="72"/>
      <c r="IU43" s="72"/>
      <c r="IV43" s="72"/>
      <c r="IW43" s="72"/>
    </row>
    <row r="44" spans="1:257" s="23" customFormat="1" ht="20.100000000000001" customHeight="1" x14ac:dyDescent="0.25">
      <c r="A44" s="4"/>
      <c r="B44" s="5"/>
      <c r="C44" s="14"/>
      <c r="D44" s="284"/>
      <c r="E44" s="285"/>
      <c r="F44" s="285"/>
      <c r="G44" s="285"/>
      <c r="H44" s="285"/>
      <c r="I44" s="285"/>
      <c r="J44" s="285"/>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c r="BE44" s="72"/>
      <c r="BF44" s="72"/>
      <c r="BG44" s="72"/>
      <c r="BH44" s="72"/>
      <c r="BI44" s="72"/>
      <c r="BJ44" s="72"/>
      <c r="BK44" s="72"/>
      <c r="BL44" s="72"/>
      <c r="BM44" s="72"/>
      <c r="BN44" s="72"/>
      <c r="BO44" s="72"/>
      <c r="BP44" s="72"/>
      <c r="BQ44" s="72"/>
      <c r="BR44" s="72"/>
      <c r="BS44" s="72"/>
      <c r="BT44" s="72"/>
      <c r="BU44" s="72"/>
      <c r="BV44" s="72"/>
      <c r="BW44" s="72"/>
      <c r="BX44" s="72"/>
      <c r="BY44" s="72"/>
      <c r="BZ44" s="72"/>
      <c r="CA44" s="72"/>
      <c r="CB44" s="72"/>
      <c r="CC44" s="72"/>
      <c r="CD44" s="72"/>
      <c r="CE44" s="72"/>
      <c r="CF44" s="72"/>
      <c r="CG44" s="72"/>
      <c r="CH44" s="72"/>
      <c r="CI44" s="72"/>
      <c r="CJ44" s="72"/>
      <c r="CK44" s="72"/>
      <c r="CL44" s="72"/>
      <c r="CM44" s="72"/>
      <c r="CN44" s="72"/>
      <c r="CO44" s="72"/>
      <c r="CP44" s="72"/>
      <c r="CQ44" s="72"/>
      <c r="CR44" s="72"/>
      <c r="CS44" s="72"/>
      <c r="CT44" s="72"/>
      <c r="CU44" s="72"/>
      <c r="CV44" s="72"/>
      <c r="CW44" s="72"/>
      <c r="CX44" s="72"/>
      <c r="CY44" s="72"/>
      <c r="CZ44" s="72"/>
      <c r="DA44" s="72"/>
      <c r="DB44" s="72"/>
      <c r="DC44" s="72"/>
      <c r="DD44" s="72"/>
      <c r="DE44" s="72"/>
      <c r="DF44" s="72"/>
      <c r="DG44" s="72"/>
      <c r="DH44" s="72"/>
      <c r="DI44" s="72"/>
      <c r="DJ44" s="72"/>
      <c r="DK44" s="72"/>
      <c r="DL44" s="72"/>
      <c r="DM44" s="72"/>
      <c r="DN44" s="72"/>
      <c r="DO44" s="72"/>
      <c r="DP44" s="72"/>
      <c r="DQ44" s="72"/>
      <c r="DR44" s="72"/>
      <c r="DS44" s="72"/>
      <c r="DT44" s="72"/>
      <c r="DU44" s="72"/>
      <c r="DV44" s="72"/>
      <c r="DW44" s="72"/>
      <c r="DX44" s="72"/>
      <c r="DY44" s="72"/>
      <c r="DZ44" s="72"/>
      <c r="EA44" s="72"/>
      <c r="EB44" s="72"/>
      <c r="EC44" s="72"/>
      <c r="ED44" s="72"/>
      <c r="EE44" s="72"/>
      <c r="EF44" s="72"/>
      <c r="EG44" s="72"/>
      <c r="EH44" s="72"/>
      <c r="EI44" s="72"/>
      <c r="EJ44" s="72"/>
      <c r="EK44" s="72"/>
      <c r="EL44" s="72"/>
      <c r="EM44" s="72"/>
      <c r="EN44" s="72"/>
      <c r="EO44" s="72"/>
      <c r="EP44" s="72"/>
      <c r="EQ44" s="72"/>
      <c r="ER44" s="72"/>
      <c r="ES44" s="72"/>
      <c r="ET44" s="72"/>
      <c r="EU44" s="72"/>
      <c r="EV44" s="72"/>
      <c r="EW44" s="72"/>
      <c r="EX44" s="72"/>
      <c r="EY44" s="72"/>
      <c r="EZ44" s="72"/>
      <c r="FA44" s="72"/>
      <c r="FB44" s="72"/>
      <c r="FC44" s="72"/>
      <c r="FD44" s="72"/>
      <c r="FE44" s="72"/>
      <c r="FF44" s="72"/>
      <c r="FG44" s="72"/>
      <c r="FH44" s="72"/>
      <c r="FI44" s="72"/>
      <c r="FJ44" s="72"/>
      <c r="FK44" s="72"/>
      <c r="FL44" s="72"/>
      <c r="FM44" s="72"/>
      <c r="FN44" s="72"/>
      <c r="FO44" s="72"/>
      <c r="FP44" s="72"/>
      <c r="FQ44" s="72"/>
      <c r="FR44" s="72"/>
      <c r="FS44" s="72"/>
      <c r="FT44" s="72"/>
      <c r="FU44" s="72"/>
      <c r="FV44" s="72"/>
      <c r="FW44" s="72"/>
      <c r="FX44" s="72"/>
      <c r="FY44" s="72"/>
      <c r="FZ44" s="72"/>
      <c r="GA44" s="72"/>
      <c r="GB44" s="72"/>
      <c r="GC44" s="72"/>
      <c r="GD44" s="72"/>
      <c r="GE44" s="72"/>
      <c r="GF44" s="72"/>
      <c r="GG44" s="72"/>
      <c r="GH44" s="72"/>
      <c r="GI44" s="72"/>
      <c r="GJ44" s="72"/>
      <c r="GK44" s="72"/>
      <c r="GL44" s="72"/>
      <c r="GM44" s="72"/>
      <c r="GN44" s="72"/>
      <c r="GO44" s="72"/>
      <c r="GP44" s="72"/>
      <c r="GQ44" s="72"/>
      <c r="GR44" s="72"/>
      <c r="GS44" s="72"/>
      <c r="GT44" s="72"/>
      <c r="GU44" s="72"/>
      <c r="GV44" s="72"/>
      <c r="GW44" s="72"/>
      <c r="GX44" s="72"/>
      <c r="GY44" s="72"/>
      <c r="GZ44" s="72"/>
      <c r="HA44" s="72"/>
      <c r="HB44" s="72"/>
      <c r="HC44" s="72"/>
      <c r="HD44" s="72"/>
      <c r="HE44" s="72"/>
      <c r="HF44" s="72"/>
      <c r="HG44" s="72"/>
      <c r="HH44" s="72"/>
      <c r="HI44" s="72"/>
      <c r="HJ44" s="72"/>
      <c r="HK44" s="72"/>
      <c r="HL44" s="72"/>
      <c r="HM44" s="72"/>
      <c r="HN44" s="72"/>
      <c r="HO44" s="72"/>
      <c r="HP44" s="72"/>
      <c r="HQ44" s="72"/>
      <c r="HR44" s="72"/>
      <c r="HS44" s="72"/>
      <c r="HT44" s="72"/>
      <c r="HU44" s="72"/>
      <c r="HV44" s="72"/>
      <c r="HW44" s="72"/>
      <c r="HX44" s="72"/>
      <c r="HY44" s="72"/>
      <c r="HZ44" s="72"/>
      <c r="IA44" s="72"/>
      <c r="IB44" s="72"/>
      <c r="IC44" s="72"/>
      <c r="ID44" s="72"/>
      <c r="IE44" s="72"/>
      <c r="IF44" s="72"/>
      <c r="IG44" s="72"/>
      <c r="IH44" s="72"/>
      <c r="II44" s="72"/>
      <c r="IJ44" s="72"/>
      <c r="IK44" s="72"/>
      <c r="IL44" s="72"/>
      <c r="IM44" s="72"/>
      <c r="IN44" s="72"/>
      <c r="IO44" s="72"/>
      <c r="IP44" s="72"/>
      <c r="IQ44" s="72"/>
      <c r="IR44" s="72"/>
      <c r="IS44" s="72"/>
      <c r="IT44" s="72"/>
      <c r="IU44" s="72"/>
      <c r="IV44" s="72"/>
      <c r="IW44" s="72"/>
    </row>
    <row r="45" spans="1:257" s="23" customFormat="1" ht="20.100000000000001" customHeight="1" x14ac:dyDescent="0.25">
      <c r="A45" s="4"/>
      <c r="B45" s="5"/>
      <c r="C45" s="14"/>
      <c r="D45" s="284"/>
      <c r="E45" s="285"/>
      <c r="F45" s="285"/>
      <c r="G45" s="285"/>
      <c r="H45" s="285"/>
      <c r="I45" s="285"/>
      <c r="J45" s="285"/>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c r="BE45" s="72"/>
      <c r="BF45" s="72"/>
      <c r="BG45" s="72"/>
      <c r="BH45" s="72"/>
      <c r="BI45" s="72"/>
      <c r="BJ45" s="72"/>
      <c r="BK45" s="72"/>
      <c r="BL45" s="72"/>
      <c r="BM45" s="72"/>
      <c r="BN45" s="72"/>
      <c r="BO45" s="72"/>
      <c r="BP45" s="72"/>
      <c r="BQ45" s="72"/>
      <c r="BR45" s="72"/>
      <c r="BS45" s="72"/>
      <c r="BT45" s="72"/>
      <c r="BU45" s="72"/>
      <c r="BV45" s="72"/>
      <c r="BW45" s="72"/>
      <c r="BX45" s="72"/>
      <c r="BY45" s="72"/>
      <c r="BZ45" s="72"/>
      <c r="CA45" s="72"/>
      <c r="CB45" s="72"/>
      <c r="CC45" s="72"/>
      <c r="CD45" s="72"/>
      <c r="CE45" s="72"/>
      <c r="CF45" s="72"/>
      <c r="CG45" s="72"/>
      <c r="CH45" s="72"/>
      <c r="CI45" s="72"/>
      <c r="CJ45" s="72"/>
      <c r="CK45" s="72"/>
      <c r="CL45" s="72"/>
      <c r="CM45" s="72"/>
      <c r="CN45" s="72"/>
      <c r="CO45" s="72"/>
      <c r="CP45" s="72"/>
      <c r="CQ45" s="72"/>
      <c r="CR45" s="72"/>
      <c r="CS45" s="72"/>
      <c r="CT45" s="72"/>
      <c r="CU45" s="72"/>
      <c r="CV45" s="72"/>
      <c r="CW45" s="72"/>
      <c r="CX45" s="72"/>
      <c r="CY45" s="72"/>
      <c r="CZ45" s="72"/>
      <c r="DA45" s="72"/>
      <c r="DB45" s="72"/>
      <c r="DC45" s="72"/>
      <c r="DD45" s="72"/>
      <c r="DE45" s="72"/>
      <c r="DF45" s="72"/>
      <c r="DG45" s="72"/>
      <c r="DH45" s="72"/>
      <c r="DI45" s="72"/>
      <c r="DJ45" s="72"/>
      <c r="DK45" s="72"/>
      <c r="DL45" s="72"/>
      <c r="DM45" s="72"/>
      <c r="DN45" s="72"/>
      <c r="DO45" s="72"/>
      <c r="DP45" s="72"/>
      <c r="DQ45" s="72"/>
      <c r="DR45" s="72"/>
      <c r="DS45" s="72"/>
      <c r="DT45" s="72"/>
      <c r="DU45" s="72"/>
      <c r="DV45" s="72"/>
      <c r="DW45" s="72"/>
      <c r="DX45" s="72"/>
      <c r="DY45" s="72"/>
      <c r="DZ45" s="72"/>
      <c r="EA45" s="72"/>
      <c r="EB45" s="72"/>
      <c r="EC45" s="72"/>
      <c r="ED45" s="72"/>
      <c r="EE45" s="72"/>
      <c r="EF45" s="72"/>
      <c r="EG45" s="72"/>
      <c r="EH45" s="72"/>
      <c r="EI45" s="72"/>
      <c r="EJ45" s="72"/>
      <c r="EK45" s="72"/>
      <c r="EL45" s="72"/>
      <c r="EM45" s="72"/>
      <c r="EN45" s="72"/>
      <c r="EO45" s="72"/>
      <c r="EP45" s="72"/>
      <c r="EQ45" s="72"/>
      <c r="ER45" s="72"/>
      <c r="ES45" s="72"/>
      <c r="ET45" s="72"/>
      <c r="EU45" s="72"/>
      <c r="EV45" s="72"/>
      <c r="EW45" s="72"/>
      <c r="EX45" s="72"/>
      <c r="EY45" s="72"/>
      <c r="EZ45" s="72"/>
      <c r="FA45" s="72"/>
      <c r="FB45" s="72"/>
      <c r="FC45" s="72"/>
      <c r="FD45" s="72"/>
      <c r="FE45" s="72"/>
      <c r="FF45" s="72"/>
      <c r="FG45" s="72"/>
      <c r="FH45" s="72"/>
      <c r="FI45" s="72"/>
      <c r="FJ45" s="72"/>
      <c r="FK45" s="72"/>
      <c r="FL45" s="72"/>
      <c r="FM45" s="72"/>
      <c r="FN45" s="72"/>
      <c r="FO45" s="72"/>
      <c r="FP45" s="72"/>
      <c r="FQ45" s="72"/>
      <c r="FR45" s="72"/>
      <c r="FS45" s="72"/>
      <c r="FT45" s="72"/>
      <c r="FU45" s="72"/>
      <c r="FV45" s="72"/>
      <c r="FW45" s="72"/>
      <c r="FX45" s="72"/>
      <c r="FY45" s="72"/>
      <c r="FZ45" s="72"/>
      <c r="GA45" s="72"/>
      <c r="GB45" s="72"/>
      <c r="GC45" s="72"/>
      <c r="GD45" s="72"/>
      <c r="GE45" s="72"/>
      <c r="GF45" s="72"/>
      <c r="GG45" s="72"/>
      <c r="GH45" s="72"/>
      <c r="GI45" s="72"/>
      <c r="GJ45" s="72"/>
      <c r="GK45" s="72"/>
      <c r="GL45" s="72"/>
      <c r="GM45" s="72"/>
      <c r="GN45" s="72"/>
      <c r="GO45" s="72"/>
      <c r="GP45" s="72"/>
      <c r="GQ45" s="72"/>
      <c r="GR45" s="72"/>
      <c r="GS45" s="72"/>
      <c r="GT45" s="72"/>
      <c r="GU45" s="72"/>
      <c r="GV45" s="72"/>
      <c r="GW45" s="72"/>
      <c r="GX45" s="72"/>
      <c r="GY45" s="72"/>
      <c r="GZ45" s="72"/>
      <c r="HA45" s="72"/>
      <c r="HB45" s="72"/>
      <c r="HC45" s="72"/>
      <c r="HD45" s="72"/>
      <c r="HE45" s="72"/>
      <c r="HF45" s="72"/>
      <c r="HG45" s="72"/>
      <c r="HH45" s="72"/>
      <c r="HI45" s="72"/>
      <c r="HJ45" s="72"/>
      <c r="HK45" s="72"/>
      <c r="HL45" s="72"/>
      <c r="HM45" s="72"/>
      <c r="HN45" s="72"/>
      <c r="HO45" s="72"/>
      <c r="HP45" s="72"/>
      <c r="HQ45" s="72"/>
      <c r="HR45" s="72"/>
      <c r="HS45" s="72"/>
      <c r="HT45" s="72"/>
      <c r="HU45" s="72"/>
      <c r="HV45" s="72"/>
      <c r="HW45" s="72"/>
      <c r="HX45" s="72"/>
      <c r="HY45" s="72"/>
      <c r="HZ45" s="72"/>
      <c r="IA45" s="72"/>
      <c r="IB45" s="72"/>
      <c r="IC45" s="72"/>
      <c r="ID45" s="72"/>
      <c r="IE45" s="72"/>
      <c r="IF45" s="72"/>
      <c r="IG45" s="72"/>
      <c r="IH45" s="72"/>
      <c r="II45" s="72"/>
      <c r="IJ45" s="72"/>
      <c r="IK45" s="72"/>
      <c r="IL45" s="72"/>
      <c r="IM45" s="72"/>
      <c r="IN45" s="72"/>
      <c r="IO45" s="72"/>
      <c r="IP45" s="72"/>
      <c r="IQ45" s="72"/>
      <c r="IR45" s="72"/>
      <c r="IS45" s="72"/>
      <c r="IT45" s="72"/>
      <c r="IU45" s="72"/>
      <c r="IV45" s="72"/>
      <c r="IW45" s="72"/>
    </row>
    <row r="46" spans="1:257" s="23" customFormat="1" ht="20.100000000000001" customHeight="1" x14ac:dyDescent="0.25">
      <c r="A46" s="4"/>
      <c r="B46" s="5"/>
      <c r="C46" s="14"/>
      <c r="D46" s="284"/>
      <c r="E46" s="285"/>
      <c r="F46" s="285"/>
      <c r="G46" s="285"/>
      <c r="H46" s="285"/>
      <c r="I46" s="285"/>
      <c r="J46" s="285"/>
      <c r="Q46" s="72"/>
      <c r="R46" s="72"/>
      <c r="S46" s="72"/>
      <c r="T46" s="72"/>
      <c r="U46" s="72"/>
      <c r="V46" s="72"/>
      <c r="W46" s="72"/>
      <c r="X46" s="72"/>
      <c r="Y46" s="72"/>
      <c r="Z46" s="72"/>
      <c r="AA46" s="72"/>
      <c r="AB46" s="72"/>
      <c r="AC46" s="72"/>
      <c r="AD46" s="72"/>
      <c r="AE46" s="72"/>
      <c r="AF46" s="72"/>
      <c r="AG46" s="72"/>
      <c r="AH46" s="72"/>
      <c r="AI46" s="72"/>
      <c r="AJ46" s="72"/>
      <c r="AK46" s="72"/>
      <c r="AL46" s="72"/>
      <c r="AM46" s="72"/>
      <c r="AN46" s="72"/>
      <c r="AO46" s="72"/>
      <c r="AP46" s="72"/>
      <c r="AQ46" s="72"/>
      <c r="AR46" s="72"/>
      <c r="AS46" s="72"/>
      <c r="AT46" s="72"/>
      <c r="AU46" s="72"/>
      <c r="AV46" s="72"/>
      <c r="AW46" s="72"/>
      <c r="AX46" s="72"/>
      <c r="AY46" s="72"/>
      <c r="AZ46" s="72"/>
      <c r="BA46" s="72"/>
      <c r="BB46" s="72"/>
      <c r="BC46" s="72"/>
      <c r="BD46" s="72"/>
      <c r="BE46" s="72"/>
      <c r="BF46" s="72"/>
      <c r="BG46" s="72"/>
      <c r="BH46" s="72"/>
      <c r="BI46" s="72"/>
      <c r="BJ46" s="72"/>
      <c r="BK46" s="72"/>
      <c r="BL46" s="72"/>
      <c r="BM46" s="72"/>
      <c r="BN46" s="72"/>
      <c r="BO46" s="72"/>
      <c r="BP46" s="72"/>
      <c r="BQ46" s="72"/>
      <c r="BR46" s="72"/>
      <c r="BS46" s="72"/>
      <c r="BT46" s="72"/>
      <c r="BU46" s="72"/>
      <c r="BV46" s="72"/>
      <c r="BW46" s="72"/>
      <c r="BX46" s="72"/>
      <c r="BY46" s="72"/>
      <c r="BZ46" s="72"/>
      <c r="CA46" s="72"/>
      <c r="CB46" s="72"/>
      <c r="CC46" s="72"/>
      <c r="CD46" s="72"/>
      <c r="CE46" s="72"/>
      <c r="CF46" s="72"/>
      <c r="CG46" s="72"/>
      <c r="CH46" s="72"/>
      <c r="CI46" s="72"/>
      <c r="CJ46" s="72"/>
      <c r="CK46" s="72"/>
      <c r="CL46" s="72"/>
      <c r="CM46" s="72"/>
      <c r="CN46" s="72"/>
      <c r="CO46" s="72"/>
      <c r="CP46" s="72"/>
      <c r="CQ46" s="72"/>
      <c r="CR46" s="72"/>
      <c r="CS46" s="72"/>
      <c r="CT46" s="72"/>
      <c r="CU46" s="72"/>
      <c r="CV46" s="72"/>
      <c r="CW46" s="72"/>
      <c r="CX46" s="72"/>
      <c r="CY46" s="72"/>
      <c r="CZ46" s="72"/>
      <c r="DA46" s="72"/>
      <c r="DB46" s="72"/>
      <c r="DC46" s="72"/>
      <c r="DD46" s="72"/>
      <c r="DE46" s="72"/>
      <c r="DF46" s="72"/>
      <c r="DG46" s="72"/>
      <c r="DH46" s="72"/>
      <c r="DI46" s="72"/>
      <c r="DJ46" s="72"/>
      <c r="DK46" s="72"/>
      <c r="DL46" s="72"/>
      <c r="DM46" s="72"/>
      <c r="DN46" s="72"/>
      <c r="DO46" s="72"/>
      <c r="DP46" s="72"/>
      <c r="DQ46" s="72"/>
      <c r="DR46" s="72"/>
      <c r="DS46" s="72"/>
      <c r="DT46" s="72"/>
      <c r="DU46" s="72"/>
      <c r="DV46" s="72"/>
      <c r="DW46" s="72"/>
      <c r="DX46" s="72"/>
      <c r="DY46" s="72"/>
      <c r="DZ46" s="72"/>
      <c r="EA46" s="72"/>
      <c r="EB46" s="72"/>
      <c r="EC46" s="72"/>
      <c r="ED46" s="72"/>
      <c r="EE46" s="72"/>
      <c r="EF46" s="72"/>
      <c r="EG46" s="72"/>
      <c r="EH46" s="72"/>
      <c r="EI46" s="72"/>
      <c r="EJ46" s="72"/>
      <c r="EK46" s="72"/>
      <c r="EL46" s="72"/>
      <c r="EM46" s="72"/>
      <c r="EN46" s="72"/>
      <c r="EO46" s="72"/>
      <c r="EP46" s="72"/>
      <c r="EQ46" s="72"/>
      <c r="ER46" s="72"/>
      <c r="ES46" s="72"/>
      <c r="ET46" s="72"/>
      <c r="EU46" s="72"/>
      <c r="EV46" s="72"/>
      <c r="EW46" s="72"/>
      <c r="EX46" s="72"/>
      <c r="EY46" s="72"/>
      <c r="EZ46" s="72"/>
      <c r="FA46" s="72"/>
      <c r="FB46" s="72"/>
      <c r="FC46" s="72"/>
      <c r="FD46" s="72"/>
      <c r="FE46" s="72"/>
      <c r="FF46" s="72"/>
      <c r="FG46" s="72"/>
      <c r="FH46" s="72"/>
      <c r="FI46" s="72"/>
      <c r="FJ46" s="72"/>
      <c r="FK46" s="72"/>
      <c r="FL46" s="72"/>
      <c r="FM46" s="72"/>
      <c r="FN46" s="72"/>
      <c r="FO46" s="72"/>
      <c r="FP46" s="72"/>
      <c r="FQ46" s="72"/>
      <c r="FR46" s="72"/>
      <c r="FS46" s="72"/>
      <c r="FT46" s="72"/>
      <c r="FU46" s="72"/>
      <c r="FV46" s="72"/>
      <c r="FW46" s="72"/>
      <c r="FX46" s="72"/>
      <c r="FY46" s="72"/>
      <c r="FZ46" s="72"/>
      <c r="GA46" s="72"/>
      <c r="GB46" s="72"/>
      <c r="GC46" s="72"/>
      <c r="GD46" s="72"/>
      <c r="GE46" s="72"/>
      <c r="GF46" s="72"/>
      <c r="GG46" s="72"/>
      <c r="GH46" s="72"/>
      <c r="GI46" s="72"/>
      <c r="GJ46" s="72"/>
      <c r="GK46" s="72"/>
      <c r="GL46" s="72"/>
      <c r="GM46" s="72"/>
      <c r="GN46" s="72"/>
      <c r="GO46" s="72"/>
      <c r="GP46" s="72"/>
      <c r="GQ46" s="72"/>
      <c r="GR46" s="72"/>
      <c r="GS46" s="72"/>
      <c r="GT46" s="72"/>
      <c r="GU46" s="72"/>
      <c r="GV46" s="72"/>
      <c r="GW46" s="72"/>
      <c r="GX46" s="72"/>
      <c r="GY46" s="72"/>
      <c r="GZ46" s="72"/>
      <c r="HA46" s="72"/>
      <c r="HB46" s="72"/>
      <c r="HC46" s="72"/>
      <c r="HD46" s="72"/>
      <c r="HE46" s="72"/>
      <c r="HF46" s="72"/>
      <c r="HG46" s="72"/>
      <c r="HH46" s="72"/>
      <c r="HI46" s="72"/>
      <c r="HJ46" s="72"/>
      <c r="HK46" s="72"/>
      <c r="HL46" s="72"/>
      <c r="HM46" s="72"/>
      <c r="HN46" s="72"/>
      <c r="HO46" s="72"/>
      <c r="HP46" s="72"/>
      <c r="HQ46" s="72"/>
      <c r="HR46" s="72"/>
      <c r="HS46" s="72"/>
      <c r="HT46" s="72"/>
      <c r="HU46" s="72"/>
      <c r="HV46" s="72"/>
      <c r="HW46" s="72"/>
      <c r="HX46" s="72"/>
      <c r="HY46" s="72"/>
      <c r="HZ46" s="72"/>
      <c r="IA46" s="72"/>
      <c r="IB46" s="72"/>
      <c r="IC46" s="72"/>
      <c r="ID46" s="72"/>
      <c r="IE46" s="72"/>
      <c r="IF46" s="72"/>
      <c r="IG46" s="72"/>
      <c r="IH46" s="72"/>
      <c r="II46" s="72"/>
      <c r="IJ46" s="72"/>
      <c r="IK46" s="72"/>
      <c r="IL46" s="72"/>
      <c r="IM46" s="72"/>
      <c r="IN46" s="72"/>
      <c r="IO46" s="72"/>
      <c r="IP46" s="72"/>
      <c r="IQ46" s="72"/>
      <c r="IR46" s="72"/>
      <c r="IS46" s="72"/>
      <c r="IT46" s="72"/>
      <c r="IU46" s="72"/>
      <c r="IV46" s="72"/>
      <c r="IW46" s="72"/>
    </row>
    <row r="47" spans="1:257" s="23" customFormat="1" x14ac:dyDescent="0.25">
      <c r="A47" s="4"/>
      <c r="B47" s="5"/>
      <c r="Q47" s="72"/>
      <c r="R47" s="72"/>
      <c r="S47" s="72"/>
      <c r="T47" s="72"/>
      <c r="U47" s="72"/>
      <c r="V47" s="72"/>
      <c r="W47" s="72"/>
      <c r="X47" s="72"/>
      <c r="Y47" s="72"/>
      <c r="Z47" s="72"/>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c r="BA47" s="72"/>
      <c r="BB47" s="72"/>
      <c r="BC47" s="72"/>
      <c r="BD47" s="72"/>
      <c r="BE47" s="72"/>
      <c r="BF47" s="72"/>
      <c r="BG47" s="72"/>
      <c r="BH47" s="72"/>
      <c r="BI47" s="72"/>
      <c r="BJ47" s="72"/>
      <c r="BK47" s="72"/>
      <c r="BL47" s="72"/>
      <c r="BM47" s="72"/>
      <c r="BN47" s="72"/>
      <c r="BO47" s="72"/>
      <c r="BP47" s="72"/>
      <c r="BQ47" s="72"/>
      <c r="BR47" s="72"/>
      <c r="BS47" s="72"/>
      <c r="BT47" s="72"/>
      <c r="BU47" s="72"/>
      <c r="BV47" s="72"/>
      <c r="BW47" s="72"/>
      <c r="BX47" s="72"/>
      <c r="BY47" s="72"/>
      <c r="BZ47" s="72"/>
      <c r="CA47" s="72"/>
      <c r="CB47" s="72"/>
      <c r="CC47" s="72"/>
      <c r="CD47" s="72"/>
      <c r="CE47" s="72"/>
      <c r="CF47" s="72"/>
      <c r="CG47" s="72"/>
      <c r="CH47" s="72"/>
      <c r="CI47" s="72"/>
      <c r="CJ47" s="72"/>
      <c r="CK47" s="72"/>
      <c r="CL47" s="72"/>
      <c r="CM47" s="72"/>
      <c r="CN47" s="72"/>
      <c r="CO47" s="72"/>
      <c r="CP47" s="72"/>
      <c r="CQ47" s="72"/>
      <c r="CR47" s="72"/>
      <c r="CS47" s="72"/>
      <c r="CT47" s="72"/>
      <c r="CU47" s="72"/>
      <c r="CV47" s="72"/>
      <c r="CW47" s="72"/>
      <c r="CX47" s="72"/>
      <c r="CY47" s="72"/>
      <c r="CZ47" s="72"/>
      <c r="DA47" s="72"/>
      <c r="DB47" s="72"/>
      <c r="DC47" s="72"/>
      <c r="DD47" s="72"/>
      <c r="DE47" s="72"/>
      <c r="DF47" s="72"/>
      <c r="DG47" s="72"/>
      <c r="DH47" s="72"/>
      <c r="DI47" s="72"/>
      <c r="DJ47" s="72"/>
      <c r="DK47" s="72"/>
      <c r="DL47" s="72"/>
      <c r="DM47" s="72"/>
      <c r="DN47" s="72"/>
      <c r="DO47" s="72"/>
      <c r="DP47" s="72"/>
      <c r="DQ47" s="72"/>
      <c r="DR47" s="72"/>
      <c r="DS47" s="72"/>
      <c r="DT47" s="72"/>
      <c r="DU47" s="72"/>
      <c r="DV47" s="72"/>
      <c r="DW47" s="72"/>
      <c r="DX47" s="72"/>
      <c r="DY47" s="72"/>
      <c r="DZ47" s="72"/>
      <c r="EA47" s="72"/>
      <c r="EB47" s="72"/>
      <c r="EC47" s="72"/>
      <c r="ED47" s="72"/>
      <c r="EE47" s="72"/>
      <c r="EF47" s="72"/>
      <c r="EG47" s="72"/>
      <c r="EH47" s="72"/>
      <c r="EI47" s="72"/>
      <c r="EJ47" s="72"/>
      <c r="EK47" s="72"/>
      <c r="EL47" s="72"/>
      <c r="EM47" s="72"/>
      <c r="EN47" s="72"/>
      <c r="EO47" s="72"/>
      <c r="EP47" s="72"/>
      <c r="EQ47" s="72"/>
      <c r="ER47" s="72"/>
      <c r="ES47" s="72"/>
      <c r="ET47" s="72"/>
      <c r="EU47" s="72"/>
      <c r="EV47" s="72"/>
      <c r="EW47" s="72"/>
      <c r="EX47" s="72"/>
      <c r="EY47" s="72"/>
      <c r="EZ47" s="72"/>
      <c r="FA47" s="72"/>
      <c r="FB47" s="72"/>
      <c r="FC47" s="72"/>
      <c r="FD47" s="72"/>
      <c r="FE47" s="72"/>
      <c r="FF47" s="72"/>
      <c r="FG47" s="72"/>
      <c r="FH47" s="72"/>
      <c r="FI47" s="72"/>
      <c r="FJ47" s="72"/>
      <c r="FK47" s="72"/>
      <c r="FL47" s="72"/>
      <c r="FM47" s="72"/>
      <c r="FN47" s="72"/>
      <c r="FO47" s="72"/>
      <c r="FP47" s="72"/>
      <c r="FQ47" s="72"/>
      <c r="FR47" s="72"/>
      <c r="FS47" s="72"/>
      <c r="FT47" s="72"/>
      <c r="FU47" s="72"/>
      <c r="FV47" s="72"/>
      <c r="FW47" s="72"/>
      <c r="FX47" s="72"/>
      <c r="FY47" s="72"/>
      <c r="FZ47" s="72"/>
      <c r="GA47" s="72"/>
      <c r="GB47" s="72"/>
      <c r="GC47" s="72"/>
      <c r="GD47" s="72"/>
      <c r="GE47" s="72"/>
      <c r="GF47" s="72"/>
      <c r="GG47" s="72"/>
      <c r="GH47" s="72"/>
      <c r="GI47" s="72"/>
      <c r="GJ47" s="72"/>
      <c r="GK47" s="72"/>
      <c r="GL47" s="72"/>
      <c r="GM47" s="72"/>
      <c r="GN47" s="72"/>
      <c r="GO47" s="72"/>
      <c r="GP47" s="72"/>
      <c r="GQ47" s="72"/>
      <c r="GR47" s="72"/>
      <c r="GS47" s="72"/>
      <c r="GT47" s="72"/>
      <c r="GU47" s="72"/>
      <c r="GV47" s="72"/>
      <c r="GW47" s="72"/>
      <c r="GX47" s="72"/>
      <c r="GY47" s="72"/>
      <c r="GZ47" s="72"/>
      <c r="HA47" s="72"/>
      <c r="HB47" s="72"/>
      <c r="HC47" s="72"/>
      <c r="HD47" s="72"/>
      <c r="HE47" s="72"/>
      <c r="HF47" s="72"/>
      <c r="HG47" s="72"/>
      <c r="HH47" s="72"/>
      <c r="HI47" s="72"/>
      <c r="HJ47" s="72"/>
      <c r="HK47" s="72"/>
      <c r="HL47" s="72"/>
      <c r="HM47" s="72"/>
      <c r="HN47" s="72"/>
      <c r="HO47" s="72"/>
      <c r="HP47" s="72"/>
      <c r="HQ47" s="72"/>
      <c r="HR47" s="72"/>
      <c r="HS47" s="72"/>
      <c r="HT47" s="72"/>
      <c r="HU47" s="72"/>
      <c r="HV47" s="72"/>
      <c r="HW47" s="72"/>
      <c r="HX47" s="72"/>
      <c r="HY47" s="72"/>
      <c r="HZ47" s="72"/>
      <c r="IA47" s="72"/>
      <c r="IB47" s="72"/>
      <c r="IC47" s="72"/>
      <c r="ID47" s="72"/>
      <c r="IE47" s="72"/>
      <c r="IF47" s="72"/>
      <c r="IG47" s="72"/>
      <c r="IH47" s="72"/>
      <c r="II47" s="72"/>
      <c r="IJ47" s="72"/>
      <c r="IK47" s="72"/>
      <c r="IL47" s="72"/>
      <c r="IM47" s="72"/>
      <c r="IN47" s="72"/>
      <c r="IO47" s="72"/>
      <c r="IP47" s="72"/>
      <c r="IQ47" s="72"/>
      <c r="IR47" s="72"/>
      <c r="IS47" s="72"/>
      <c r="IT47" s="72"/>
      <c r="IU47" s="72"/>
      <c r="IV47" s="72"/>
      <c r="IW47" s="72"/>
    </row>
    <row r="48" spans="1:257" s="23" customFormat="1" x14ac:dyDescent="0.25">
      <c r="A48" s="4"/>
      <c r="B48" s="5"/>
      <c r="E48" s="14"/>
      <c r="F48" s="14"/>
      <c r="G48" s="14"/>
      <c r="H48" s="14"/>
      <c r="I48" s="14"/>
      <c r="J48" s="14"/>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c r="BA48" s="72"/>
      <c r="BB48" s="72"/>
      <c r="BC48" s="72"/>
      <c r="BD48" s="72"/>
      <c r="BE48" s="72"/>
      <c r="BF48" s="72"/>
      <c r="BG48" s="72"/>
      <c r="BH48" s="72"/>
      <c r="BI48" s="72"/>
      <c r="BJ48" s="72"/>
      <c r="BK48" s="72"/>
      <c r="BL48" s="72"/>
      <c r="BM48" s="72"/>
      <c r="BN48" s="72"/>
      <c r="BO48" s="72"/>
      <c r="BP48" s="72"/>
      <c r="BQ48" s="72"/>
      <c r="BR48" s="72"/>
      <c r="BS48" s="72"/>
      <c r="BT48" s="72"/>
      <c r="BU48" s="72"/>
      <c r="BV48" s="72"/>
      <c r="BW48" s="72"/>
      <c r="BX48" s="72"/>
      <c r="BY48" s="72"/>
      <c r="BZ48" s="72"/>
      <c r="CA48" s="72"/>
      <c r="CB48" s="72"/>
      <c r="CC48" s="72"/>
      <c r="CD48" s="72"/>
      <c r="CE48" s="72"/>
      <c r="CF48" s="72"/>
      <c r="CG48" s="72"/>
      <c r="CH48" s="72"/>
      <c r="CI48" s="72"/>
      <c r="CJ48" s="72"/>
      <c r="CK48" s="72"/>
      <c r="CL48" s="72"/>
      <c r="CM48" s="72"/>
      <c r="CN48" s="72"/>
      <c r="CO48" s="72"/>
      <c r="CP48" s="72"/>
      <c r="CQ48" s="72"/>
      <c r="CR48" s="72"/>
      <c r="CS48" s="72"/>
      <c r="CT48" s="72"/>
      <c r="CU48" s="72"/>
      <c r="CV48" s="72"/>
      <c r="CW48" s="72"/>
      <c r="CX48" s="72"/>
      <c r="CY48" s="72"/>
      <c r="CZ48" s="72"/>
      <c r="DA48" s="72"/>
      <c r="DB48" s="72"/>
      <c r="DC48" s="72"/>
      <c r="DD48" s="72"/>
      <c r="DE48" s="72"/>
      <c r="DF48" s="72"/>
      <c r="DG48" s="72"/>
      <c r="DH48" s="72"/>
      <c r="DI48" s="72"/>
      <c r="DJ48" s="72"/>
      <c r="DK48" s="72"/>
      <c r="DL48" s="72"/>
      <c r="DM48" s="72"/>
      <c r="DN48" s="72"/>
      <c r="DO48" s="72"/>
      <c r="DP48" s="72"/>
      <c r="DQ48" s="72"/>
      <c r="DR48" s="72"/>
      <c r="DS48" s="72"/>
      <c r="DT48" s="72"/>
      <c r="DU48" s="72"/>
      <c r="DV48" s="72"/>
      <c r="DW48" s="72"/>
      <c r="DX48" s="72"/>
      <c r="DY48" s="72"/>
      <c r="DZ48" s="72"/>
      <c r="EA48" s="72"/>
      <c r="EB48" s="72"/>
      <c r="EC48" s="72"/>
      <c r="ED48" s="72"/>
      <c r="EE48" s="72"/>
      <c r="EF48" s="72"/>
      <c r="EG48" s="72"/>
      <c r="EH48" s="72"/>
      <c r="EI48" s="72"/>
      <c r="EJ48" s="72"/>
      <c r="EK48" s="72"/>
      <c r="EL48" s="72"/>
      <c r="EM48" s="72"/>
      <c r="EN48" s="72"/>
      <c r="EO48" s="72"/>
      <c r="EP48" s="72"/>
      <c r="EQ48" s="72"/>
      <c r="ER48" s="72"/>
      <c r="ES48" s="72"/>
      <c r="ET48" s="72"/>
      <c r="EU48" s="72"/>
      <c r="EV48" s="72"/>
      <c r="EW48" s="72"/>
      <c r="EX48" s="72"/>
      <c r="EY48" s="72"/>
      <c r="EZ48" s="72"/>
      <c r="FA48" s="72"/>
      <c r="FB48" s="72"/>
      <c r="FC48" s="72"/>
      <c r="FD48" s="72"/>
      <c r="FE48" s="72"/>
      <c r="FF48" s="72"/>
      <c r="FG48" s="72"/>
      <c r="FH48" s="72"/>
      <c r="FI48" s="72"/>
      <c r="FJ48" s="72"/>
      <c r="FK48" s="72"/>
      <c r="FL48" s="72"/>
      <c r="FM48" s="72"/>
      <c r="FN48" s="72"/>
      <c r="FO48" s="72"/>
      <c r="FP48" s="72"/>
      <c r="FQ48" s="72"/>
      <c r="FR48" s="72"/>
      <c r="FS48" s="72"/>
      <c r="FT48" s="72"/>
      <c r="FU48" s="72"/>
      <c r="FV48" s="72"/>
      <c r="FW48" s="72"/>
      <c r="FX48" s="72"/>
      <c r="FY48" s="72"/>
      <c r="FZ48" s="72"/>
      <c r="GA48" s="72"/>
      <c r="GB48" s="72"/>
      <c r="GC48" s="72"/>
      <c r="GD48" s="72"/>
      <c r="GE48" s="72"/>
      <c r="GF48" s="72"/>
      <c r="GG48" s="72"/>
      <c r="GH48" s="72"/>
      <c r="GI48" s="72"/>
      <c r="GJ48" s="72"/>
      <c r="GK48" s="72"/>
      <c r="GL48" s="72"/>
      <c r="GM48" s="72"/>
      <c r="GN48" s="72"/>
      <c r="GO48" s="72"/>
      <c r="GP48" s="72"/>
      <c r="GQ48" s="72"/>
      <c r="GR48" s="72"/>
      <c r="GS48" s="72"/>
      <c r="GT48" s="72"/>
      <c r="GU48" s="72"/>
      <c r="GV48" s="72"/>
      <c r="GW48" s="72"/>
      <c r="GX48" s="72"/>
      <c r="GY48" s="72"/>
      <c r="GZ48" s="72"/>
      <c r="HA48" s="72"/>
      <c r="HB48" s="72"/>
      <c r="HC48" s="72"/>
      <c r="HD48" s="72"/>
      <c r="HE48" s="72"/>
      <c r="HF48" s="72"/>
      <c r="HG48" s="72"/>
      <c r="HH48" s="72"/>
      <c r="HI48" s="72"/>
      <c r="HJ48" s="72"/>
      <c r="HK48" s="72"/>
      <c r="HL48" s="72"/>
      <c r="HM48" s="72"/>
      <c r="HN48" s="72"/>
      <c r="HO48" s="72"/>
      <c r="HP48" s="72"/>
      <c r="HQ48" s="72"/>
      <c r="HR48" s="72"/>
      <c r="HS48" s="72"/>
      <c r="HT48" s="72"/>
      <c r="HU48" s="72"/>
      <c r="HV48" s="72"/>
      <c r="HW48" s="72"/>
      <c r="HX48" s="72"/>
      <c r="HY48" s="72"/>
      <c r="HZ48" s="72"/>
      <c r="IA48" s="72"/>
      <c r="IB48" s="72"/>
      <c r="IC48" s="72"/>
      <c r="ID48" s="72"/>
      <c r="IE48" s="72"/>
      <c r="IF48" s="72"/>
      <c r="IG48" s="72"/>
      <c r="IH48" s="72"/>
      <c r="II48" s="72"/>
      <c r="IJ48" s="72"/>
      <c r="IK48" s="72"/>
      <c r="IL48" s="72"/>
      <c r="IM48" s="72"/>
      <c r="IN48" s="72"/>
      <c r="IO48" s="72"/>
      <c r="IP48" s="72"/>
      <c r="IQ48" s="72"/>
      <c r="IR48" s="72"/>
      <c r="IS48" s="72"/>
      <c r="IT48" s="72"/>
      <c r="IU48" s="72"/>
      <c r="IV48" s="72"/>
      <c r="IW48" s="72"/>
    </row>
    <row r="49" spans="1:10" x14ac:dyDescent="0.25">
      <c r="A49" s="4"/>
      <c r="B49" s="5"/>
      <c r="D49" s="14"/>
      <c r="E49" s="14"/>
      <c r="F49" s="14"/>
      <c r="G49" s="14"/>
      <c r="H49" s="14"/>
      <c r="I49" s="14"/>
      <c r="J49" s="14"/>
    </row>
    <row r="50" spans="1:10" x14ac:dyDescent="0.25">
      <c r="A50" s="4"/>
      <c r="B50" s="5"/>
      <c r="E50" s="14"/>
      <c r="F50" s="14"/>
      <c r="G50" s="14"/>
      <c r="H50" s="14"/>
      <c r="I50" s="14"/>
      <c r="J50" s="14"/>
    </row>
    <row r="51" spans="1:10" x14ac:dyDescent="0.25">
      <c r="A51" s="4"/>
      <c r="B51" s="5"/>
      <c r="D51" s="14"/>
      <c r="E51" s="14"/>
      <c r="F51" s="14"/>
      <c r="G51" s="14"/>
      <c r="H51" s="14"/>
      <c r="I51" s="14"/>
      <c r="J51" s="14"/>
    </row>
    <row r="52" spans="1:10" x14ac:dyDescent="0.25">
      <c r="A52" s="4"/>
      <c r="B52" s="5"/>
    </row>
    <row r="53" spans="1:10" hidden="1" x14ac:dyDescent="0.25">
      <c r="A53" s="4"/>
      <c r="B53" s="5"/>
    </row>
  </sheetData>
  <sheetProtection algorithmName="SHA-512" hashValue="nm3eU3CRvd26p2AdwYQLGRX/gu6BsZdqmrQI3y1snaWX06kRLai+p7IzHRRMd2M4+UXbC4ll6ZV/zxSUI9GqzQ==" saltValue="IsVy4mSdI/bVzcRW3ozWhg==" spinCount="100000" sheet="1" objects="1" scenarios="1" selectLockedCells="1"/>
  <mergeCells count="15">
    <mergeCell ref="D43:J43"/>
    <mergeCell ref="D44:J44"/>
    <mergeCell ref="D45:J45"/>
    <mergeCell ref="D46:J46"/>
    <mergeCell ref="L4:O4"/>
    <mergeCell ref="H4:I4"/>
    <mergeCell ref="D1:O1"/>
    <mergeCell ref="E3:O3"/>
    <mergeCell ref="D5:E5"/>
    <mergeCell ref="D42:J42"/>
    <mergeCell ref="E4:F4"/>
    <mergeCell ref="D7:O8"/>
    <mergeCell ref="K5:O5"/>
    <mergeCell ref="I5:J5"/>
    <mergeCell ref="F5:H5"/>
  </mergeCells>
  <conditionalFormatting sqref="E4:F4">
    <cfRule type="expression" dxfId="6" priority="27" stopIfTrue="1">
      <formula>$E$4&lt;&gt;""</formula>
    </cfRule>
  </conditionalFormatting>
  <conditionalFormatting sqref="F15:J15">
    <cfRule type="expression" dxfId="5" priority="4" stopIfTrue="1">
      <formula>AND($K$15&lt;&gt;"FEL",$K$38&lt;&gt;"FEL")</formula>
    </cfRule>
  </conditionalFormatting>
  <conditionalFormatting sqref="F16:J16">
    <cfRule type="expression" dxfId="4" priority="8" stopIfTrue="1">
      <formula>AND($K$16&lt;&gt;"FEL",$K$38&lt;&gt;"FEL")</formula>
    </cfRule>
  </conditionalFormatting>
  <conditionalFormatting sqref="F17:J17">
    <cfRule type="expression" dxfId="3" priority="3" stopIfTrue="1">
      <formula>AND($K$17&lt;&gt;"FEL",$K$38&lt;&gt;"FEL")</formula>
    </cfRule>
  </conditionalFormatting>
  <conditionalFormatting sqref="F18:J18">
    <cfRule type="expression" dxfId="2" priority="2" stopIfTrue="1">
      <formula>AND($K$18&lt;&gt;"FEL",$K$38&lt;&gt;"FEL")</formula>
    </cfRule>
  </conditionalFormatting>
  <conditionalFormatting sqref="H4">
    <cfRule type="expression" dxfId="1" priority="26" stopIfTrue="1">
      <formula>$H$4&lt;&gt;""</formula>
    </cfRule>
  </conditionalFormatting>
  <conditionalFormatting sqref="L4">
    <cfRule type="expression" dxfId="0" priority="92" stopIfTrue="1">
      <formula>$L$4&lt;&gt;""</formula>
    </cfRule>
  </conditionalFormatting>
  <pageMargins left="0.70866141732283472" right="0.70866141732283472" top="0.74803149606299213" bottom="0.74803149606299213" header="0.31496062992125984" footer="0.31496062992125984"/>
  <pageSetup paperSize="9" scale="70" orientation="portrait" r:id="rId1"/>
  <headerFooter alignWithMargins="0">
    <oddFooter>&amp;C&amp;A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5">
    <pageSetUpPr fitToPage="1"/>
  </sheetPr>
  <dimension ref="A1:IW60"/>
  <sheetViews>
    <sheetView showRuler="0" showWhiteSpace="0" zoomScale="75" zoomScaleNormal="75" zoomScaleSheetLayoutView="75" zoomScalePageLayoutView="75" workbookViewId="0">
      <selection activeCell="D41" sqref="D41:O41"/>
    </sheetView>
  </sheetViews>
  <sheetFormatPr defaultColWidth="0" defaultRowHeight="15" customHeight="1" zeroHeight="1" x14ac:dyDescent="0.25"/>
  <cols>
    <col min="1" max="1" width="6.625" style="1" customWidth="1"/>
    <col min="2" max="2" width="1.625" style="2" customWidth="1"/>
    <col min="3" max="3" width="6.625" style="23" customWidth="1"/>
    <col min="4" max="4" width="29.125" style="23" customWidth="1"/>
    <col min="5" max="10" width="7.125" style="23" customWidth="1"/>
    <col min="11" max="11" width="5.625" style="23" customWidth="1"/>
    <col min="12" max="15" width="8.625" style="23" customWidth="1"/>
    <col min="16" max="16" width="7.375" style="23" customWidth="1"/>
    <col min="17" max="257" width="9.625" style="72" hidden="1" customWidth="1"/>
    <col min="258" max="16384" width="29.75" style="27" hidden="1"/>
  </cols>
  <sheetData>
    <row r="1" spans="1:257" ht="23.25" x14ac:dyDescent="0.35">
      <c r="A1" s="4"/>
      <c r="B1" s="5"/>
      <c r="C1" s="14"/>
      <c r="D1" s="265" t="s">
        <v>150</v>
      </c>
      <c r="E1" s="234"/>
      <c r="F1" s="234"/>
      <c r="G1" s="234"/>
      <c r="H1" s="234"/>
      <c r="I1" s="234"/>
      <c r="J1" s="234"/>
      <c r="K1" s="234"/>
      <c r="L1" s="234"/>
      <c r="M1" s="234"/>
      <c r="N1" s="234"/>
      <c r="O1" s="234"/>
      <c r="P1" s="14"/>
    </row>
    <row r="2" spans="1:257" x14ac:dyDescent="0.25">
      <c r="A2" s="4"/>
      <c r="B2" s="5"/>
      <c r="C2" s="14"/>
      <c r="D2" s="179"/>
    </row>
    <row r="3" spans="1:257" ht="20.100000000000001" customHeight="1" x14ac:dyDescent="0.25">
      <c r="A3" s="4"/>
      <c r="B3" s="5"/>
      <c r="C3" s="14"/>
      <c r="D3" s="70" t="s">
        <v>15</v>
      </c>
      <c r="E3" s="280" t="str">
        <f>IF('3 Förutsättningar'!E3&lt;&gt;"",'3 Förutsättningar'!E3,"NAMN PÅ OMRÅDE SAKNAS I BLAD 3")</f>
        <v>NAMN PÅ OMRÅDE SAKNAS I BLAD 3</v>
      </c>
      <c r="F3" s="281"/>
      <c r="G3" s="281"/>
      <c r="H3" s="281"/>
      <c r="I3" s="281"/>
      <c r="J3" s="281"/>
      <c r="K3" s="281"/>
      <c r="L3" s="281"/>
      <c r="M3" s="281"/>
      <c r="N3" s="281"/>
      <c r="O3" s="282"/>
    </row>
    <row r="4" spans="1:257" ht="20.100000000000001" customHeight="1" x14ac:dyDescent="0.25">
      <c r="A4" s="4"/>
      <c r="B4" s="5"/>
      <c r="C4" s="14"/>
      <c r="D4" s="167" t="s">
        <v>16</v>
      </c>
      <c r="E4" s="294" t="str">
        <f>IF('4 Avskjutning&amp;Prognos'!E4&lt;&gt;"",'4 Avskjutning&amp;Prognos'!E4,"")</f>
        <v/>
      </c>
      <c r="F4" s="295"/>
      <c r="G4" s="168" t="s">
        <v>17</v>
      </c>
      <c r="H4" s="294" t="str">
        <f>IF('4 Avskjutning&amp;Prognos'!H4&lt;&gt;"",'4 Avskjutning&amp;Prognos'!H4,"")</f>
        <v/>
      </c>
      <c r="I4" s="295"/>
      <c r="J4" s="167" t="s">
        <v>18</v>
      </c>
      <c r="K4" s="169"/>
      <c r="L4" s="294" t="str">
        <f>IF('4 Avskjutning&amp;Prognos'!L4&lt;&gt;"",'4 Avskjutning&amp;Prognos'!L4,"")</f>
        <v/>
      </c>
      <c r="M4" s="296"/>
      <c r="N4" s="297"/>
      <c r="O4" s="298"/>
    </row>
    <row r="5" spans="1:257" ht="20.100000000000001" customHeight="1" x14ac:dyDescent="0.25">
      <c r="A5" s="4"/>
      <c r="B5" s="5"/>
      <c r="C5" s="14"/>
      <c r="D5" s="292" t="s">
        <v>129</v>
      </c>
      <c r="E5" s="293"/>
      <c r="F5" s="299" t="str">
        <f>Kod!AA4</f>
        <v>Ektörne 2.3</v>
      </c>
      <c r="G5" s="290"/>
      <c r="H5" s="290"/>
      <c r="I5" s="300" t="s">
        <v>19</v>
      </c>
      <c r="J5" s="290"/>
      <c r="K5" s="301" t="str">
        <f>IF('4 Avskjutning&amp;Prognos'!K5&lt;&gt;"",'4 Avskjutning&amp;Prognos'!K5,"")</f>
        <v>DATUM/TID/SIGNATUR SAKNAS I BLAD 3</v>
      </c>
      <c r="L5" s="290"/>
      <c r="M5" s="290"/>
      <c r="N5" s="290"/>
      <c r="O5" s="290"/>
    </row>
    <row r="6" spans="1:257" s="23" customFormat="1" ht="15" customHeight="1" x14ac:dyDescent="0.25">
      <c r="A6" s="4"/>
      <c r="B6" s="5"/>
      <c r="C6" s="14"/>
      <c r="E6" s="32"/>
      <c r="F6" s="32"/>
      <c r="G6" s="32"/>
      <c r="H6" s="32"/>
      <c r="I6" s="32"/>
      <c r="J6" s="3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c r="BA6" s="72"/>
      <c r="BB6" s="72"/>
      <c r="BC6" s="72"/>
      <c r="BD6" s="72"/>
      <c r="BE6" s="72"/>
      <c r="BF6" s="72"/>
      <c r="BG6" s="72"/>
      <c r="BH6" s="72"/>
      <c r="BI6" s="72"/>
      <c r="BJ6" s="72"/>
      <c r="BK6" s="72"/>
      <c r="BL6" s="72"/>
      <c r="BM6" s="72"/>
      <c r="BN6" s="72"/>
      <c r="BO6" s="72"/>
      <c r="BP6" s="72"/>
      <c r="BQ6" s="72"/>
      <c r="BR6" s="72"/>
      <c r="BS6" s="72"/>
      <c r="BT6" s="72"/>
      <c r="BU6" s="72"/>
      <c r="BV6" s="72"/>
      <c r="BW6" s="72"/>
      <c r="BX6" s="72"/>
      <c r="BY6" s="72"/>
      <c r="BZ6" s="72"/>
      <c r="CA6" s="72"/>
      <c r="CB6" s="72"/>
      <c r="CC6" s="72"/>
      <c r="CD6" s="72"/>
      <c r="CE6" s="72"/>
      <c r="CF6" s="72"/>
      <c r="CG6" s="72"/>
      <c r="CH6" s="72"/>
      <c r="CI6" s="72"/>
      <c r="CJ6" s="72"/>
      <c r="CK6" s="72"/>
      <c r="CL6" s="72"/>
      <c r="CM6" s="72"/>
      <c r="CN6" s="72"/>
      <c r="CO6" s="72"/>
      <c r="CP6" s="72"/>
      <c r="CQ6" s="72"/>
      <c r="CR6" s="72"/>
      <c r="CS6" s="72"/>
      <c r="CT6" s="72"/>
      <c r="CU6" s="72"/>
      <c r="CV6" s="72"/>
      <c r="CW6" s="72"/>
      <c r="CX6" s="72"/>
      <c r="CY6" s="72"/>
      <c r="CZ6" s="72"/>
      <c r="DA6" s="72"/>
      <c r="DB6" s="72"/>
      <c r="DC6" s="72"/>
      <c r="DD6" s="72"/>
      <c r="DE6" s="72"/>
      <c r="DF6" s="72"/>
      <c r="DG6" s="72"/>
      <c r="DH6" s="72"/>
      <c r="DI6" s="72"/>
      <c r="DJ6" s="72"/>
      <c r="DK6" s="72"/>
      <c r="DL6" s="72"/>
      <c r="DM6" s="72"/>
      <c r="DN6" s="72"/>
      <c r="DO6" s="72"/>
      <c r="DP6" s="72"/>
      <c r="DQ6" s="72"/>
      <c r="DR6" s="72"/>
      <c r="DS6" s="72"/>
      <c r="DT6" s="72"/>
      <c r="DU6" s="72"/>
      <c r="DV6" s="72"/>
      <c r="DW6" s="72"/>
      <c r="DX6" s="72"/>
      <c r="DY6" s="72"/>
      <c r="DZ6" s="72"/>
      <c r="EA6" s="72"/>
      <c r="EB6" s="72"/>
      <c r="EC6" s="72"/>
      <c r="ED6" s="72"/>
      <c r="EE6" s="72"/>
      <c r="EF6" s="72"/>
      <c r="EG6" s="72"/>
      <c r="EH6" s="72"/>
      <c r="EI6" s="72"/>
      <c r="EJ6" s="72"/>
      <c r="EK6" s="72"/>
      <c r="EL6" s="72"/>
      <c r="EM6" s="72"/>
      <c r="EN6" s="72"/>
      <c r="EO6" s="72"/>
      <c r="EP6" s="72"/>
      <c r="EQ6" s="72"/>
      <c r="ER6" s="72"/>
      <c r="ES6" s="72"/>
      <c r="ET6" s="72"/>
      <c r="EU6" s="72"/>
      <c r="EV6" s="72"/>
      <c r="EW6" s="72"/>
      <c r="EX6" s="72"/>
      <c r="EY6" s="72"/>
      <c r="EZ6" s="72"/>
      <c r="FA6" s="72"/>
      <c r="FB6" s="72"/>
      <c r="FC6" s="72"/>
      <c r="FD6" s="72"/>
      <c r="FE6" s="72"/>
      <c r="FF6" s="72"/>
      <c r="FG6" s="72"/>
      <c r="FH6" s="72"/>
      <c r="FI6" s="72"/>
      <c r="FJ6" s="72"/>
      <c r="FK6" s="72"/>
      <c r="FL6" s="72"/>
      <c r="FM6" s="72"/>
      <c r="FN6" s="72"/>
      <c r="FO6" s="72"/>
      <c r="FP6" s="72"/>
      <c r="FQ6" s="72"/>
      <c r="FR6" s="72"/>
      <c r="FS6" s="72"/>
      <c r="FT6" s="72"/>
      <c r="FU6" s="72"/>
      <c r="FV6" s="72"/>
      <c r="FW6" s="72"/>
      <c r="FX6" s="72"/>
      <c r="FY6" s="72"/>
      <c r="FZ6" s="72"/>
      <c r="GA6" s="72"/>
      <c r="GB6" s="72"/>
      <c r="GC6" s="72"/>
      <c r="GD6" s="72"/>
      <c r="GE6" s="72"/>
      <c r="GF6" s="72"/>
      <c r="GG6" s="72"/>
      <c r="GH6" s="72"/>
      <c r="GI6" s="72"/>
      <c r="GJ6" s="72"/>
      <c r="GK6" s="72"/>
      <c r="GL6" s="72"/>
      <c r="GM6" s="72"/>
      <c r="GN6" s="72"/>
      <c r="GO6" s="72"/>
      <c r="GP6" s="72"/>
      <c r="GQ6" s="72"/>
      <c r="GR6" s="72"/>
      <c r="GS6" s="72"/>
      <c r="GT6" s="72"/>
      <c r="GU6" s="72"/>
      <c r="GV6" s="72"/>
      <c r="GW6" s="72"/>
      <c r="GX6" s="72"/>
      <c r="GY6" s="72"/>
      <c r="GZ6" s="72"/>
      <c r="HA6" s="72"/>
      <c r="HB6" s="72"/>
      <c r="HC6" s="72"/>
      <c r="HD6" s="72"/>
      <c r="HE6" s="72"/>
      <c r="HF6" s="72"/>
      <c r="HG6" s="72"/>
      <c r="HH6" s="72"/>
      <c r="HI6" s="72"/>
      <c r="HJ6" s="72"/>
      <c r="HK6" s="72"/>
      <c r="HL6" s="72"/>
      <c r="HM6" s="72"/>
      <c r="HN6" s="72"/>
      <c r="HO6" s="72"/>
      <c r="HP6" s="72"/>
      <c r="HQ6" s="72"/>
      <c r="HR6" s="72"/>
      <c r="HS6" s="72"/>
      <c r="HT6" s="72"/>
      <c r="HU6" s="72"/>
      <c r="HV6" s="72"/>
      <c r="HW6" s="72"/>
      <c r="HX6" s="72"/>
      <c r="HY6" s="72"/>
      <c r="HZ6" s="72"/>
      <c r="IA6" s="72"/>
      <c r="IB6" s="72"/>
      <c r="IC6" s="72"/>
      <c r="ID6" s="72"/>
      <c r="IE6" s="72"/>
      <c r="IF6" s="72"/>
      <c r="IG6" s="72"/>
      <c r="IH6" s="72"/>
      <c r="II6" s="72"/>
      <c r="IJ6" s="72"/>
      <c r="IK6" s="72"/>
      <c r="IL6" s="72"/>
      <c r="IM6" s="72"/>
      <c r="IN6" s="72"/>
      <c r="IO6" s="72"/>
      <c r="IP6" s="72"/>
      <c r="IQ6" s="72"/>
      <c r="IR6" s="72"/>
      <c r="IS6" s="72"/>
      <c r="IT6" s="72"/>
      <c r="IU6" s="72"/>
      <c r="IV6" s="72"/>
      <c r="IW6" s="72"/>
    </row>
    <row r="7" spans="1:257" s="23" customFormat="1" ht="15" customHeight="1" x14ac:dyDescent="0.25">
      <c r="A7" s="4"/>
      <c r="B7" s="5"/>
      <c r="C7" s="14"/>
      <c r="D7" s="34"/>
      <c r="E7" s="14"/>
      <c r="F7" s="14"/>
      <c r="G7" s="14"/>
      <c r="H7" s="14"/>
      <c r="I7" s="14"/>
      <c r="J7" s="14"/>
      <c r="K7" s="14"/>
      <c r="L7" s="14"/>
      <c r="M7" s="14"/>
      <c r="N7" s="14"/>
      <c r="O7" s="14"/>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2"/>
      <c r="CN7" s="72"/>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2"/>
      <c r="EG7" s="72"/>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72"/>
      <c r="GZ7" s="72"/>
      <c r="HA7" s="72"/>
      <c r="HB7" s="72"/>
      <c r="HC7" s="72"/>
      <c r="HD7" s="72"/>
      <c r="HE7" s="72"/>
      <c r="HF7" s="72"/>
      <c r="HG7" s="72"/>
      <c r="HH7" s="72"/>
      <c r="HI7" s="72"/>
      <c r="HJ7" s="72"/>
      <c r="HK7" s="72"/>
      <c r="HL7" s="72"/>
      <c r="HM7" s="72"/>
      <c r="HN7" s="72"/>
      <c r="HO7" s="72"/>
      <c r="HP7" s="72"/>
      <c r="HQ7" s="72"/>
      <c r="HR7" s="72"/>
      <c r="HS7" s="72"/>
      <c r="HT7" s="72"/>
      <c r="HU7" s="72"/>
      <c r="HV7" s="72"/>
      <c r="HW7" s="72"/>
      <c r="HX7" s="72"/>
      <c r="HY7" s="72"/>
      <c r="HZ7" s="72"/>
      <c r="IA7" s="72"/>
      <c r="IB7" s="72"/>
      <c r="IC7" s="72"/>
      <c r="ID7" s="72"/>
      <c r="IE7" s="72"/>
      <c r="IF7" s="72"/>
      <c r="IG7" s="72"/>
      <c r="IH7" s="72"/>
      <c r="II7" s="72"/>
      <c r="IJ7" s="72"/>
      <c r="IK7" s="72"/>
      <c r="IL7" s="72"/>
      <c r="IM7" s="72"/>
      <c r="IN7" s="72"/>
      <c r="IO7" s="72"/>
      <c r="IP7" s="72"/>
      <c r="IQ7" s="72"/>
      <c r="IR7" s="72"/>
      <c r="IS7" s="72"/>
      <c r="IT7" s="72"/>
      <c r="IU7" s="72"/>
      <c r="IV7" s="72"/>
      <c r="IW7" s="72"/>
    </row>
    <row r="8" spans="1:257" s="23" customFormat="1" ht="15" customHeight="1" x14ac:dyDescent="0.25">
      <c r="A8" s="4"/>
      <c r="B8" s="5"/>
      <c r="C8" s="14"/>
      <c r="D8" s="14"/>
      <c r="E8" s="14"/>
      <c r="F8" s="14"/>
      <c r="G8" s="14"/>
      <c r="H8" s="14"/>
      <c r="I8" s="14"/>
      <c r="J8" s="14"/>
      <c r="K8" s="14"/>
      <c r="L8" s="14"/>
      <c r="M8" s="14"/>
      <c r="N8" s="14"/>
      <c r="O8" s="14"/>
      <c r="Q8" s="72"/>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2"/>
      <c r="CF8" s="72"/>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2"/>
      <c r="DG8" s="72"/>
      <c r="DH8" s="72"/>
      <c r="DI8" s="72"/>
      <c r="DJ8" s="72"/>
      <c r="DK8" s="72"/>
      <c r="DL8" s="72"/>
      <c r="DM8" s="72"/>
      <c r="DN8" s="72"/>
      <c r="DO8" s="72"/>
      <c r="DP8" s="72"/>
      <c r="DQ8" s="72"/>
      <c r="DR8" s="72"/>
      <c r="DS8" s="72"/>
      <c r="DT8" s="72"/>
      <c r="DU8" s="72"/>
      <c r="DV8" s="72"/>
      <c r="DW8" s="72"/>
      <c r="DX8" s="72"/>
      <c r="DY8" s="72"/>
      <c r="DZ8" s="72"/>
      <c r="EA8" s="72"/>
      <c r="EB8" s="72"/>
      <c r="EC8" s="72"/>
      <c r="ED8" s="72"/>
      <c r="EE8" s="72"/>
      <c r="EF8" s="72"/>
      <c r="EG8" s="72"/>
      <c r="EH8" s="72"/>
      <c r="EI8" s="72"/>
      <c r="EJ8" s="72"/>
      <c r="EK8" s="72"/>
      <c r="EL8" s="72"/>
      <c r="EM8" s="72"/>
      <c r="EN8" s="72"/>
      <c r="EO8" s="72"/>
      <c r="EP8" s="72"/>
      <c r="EQ8" s="72"/>
      <c r="ER8" s="72"/>
      <c r="ES8" s="72"/>
      <c r="ET8" s="72"/>
      <c r="EU8" s="72"/>
      <c r="EV8" s="72"/>
      <c r="EW8" s="72"/>
      <c r="EX8" s="72"/>
      <c r="EY8" s="72"/>
      <c r="EZ8" s="72"/>
      <c r="FA8" s="72"/>
      <c r="FB8" s="72"/>
      <c r="FC8" s="72"/>
      <c r="FD8" s="72"/>
      <c r="FE8" s="72"/>
      <c r="FF8" s="72"/>
      <c r="FG8" s="72"/>
      <c r="FH8" s="72"/>
      <c r="FI8" s="72"/>
      <c r="FJ8" s="72"/>
      <c r="FK8" s="72"/>
      <c r="FL8" s="72"/>
      <c r="FM8" s="72"/>
      <c r="FN8" s="72"/>
      <c r="FO8" s="72"/>
      <c r="FP8" s="72"/>
      <c r="FQ8" s="72"/>
      <c r="FR8" s="72"/>
      <c r="FS8" s="72"/>
      <c r="FT8" s="72"/>
      <c r="FU8" s="72"/>
      <c r="FV8" s="72"/>
      <c r="FW8" s="72"/>
      <c r="FX8" s="72"/>
      <c r="FY8" s="72"/>
      <c r="FZ8" s="72"/>
      <c r="GA8" s="72"/>
      <c r="GB8" s="72"/>
      <c r="GC8" s="72"/>
      <c r="GD8" s="72"/>
      <c r="GE8" s="72"/>
      <c r="GF8" s="72"/>
      <c r="GG8" s="72"/>
      <c r="GH8" s="72"/>
      <c r="GI8" s="72"/>
      <c r="GJ8" s="72"/>
      <c r="GK8" s="72"/>
      <c r="GL8" s="72"/>
      <c r="GM8" s="72"/>
      <c r="GN8" s="72"/>
      <c r="GO8" s="72"/>
      <c r="GP8" s="72"/>
      <c r="GQ8" s="72"/>
      <c r="GR8" s="72"/>
      <c r="GS8" s="72"/>
      <c r="GT8" s="72"/>
      <c r="GU8" s="72"/>
      <c r="GV8" s="72"/>
      <c r="GW8" s="72"/>
      <c r="GX8" s="72"/>
      <c r="GY8" s="72"/>
      <c r="GZ8" s="72"/>
      <c r="HA8" s="72"/>
      <c r="HB8" s="72"/>
      <c r="HC8" s="72"/>
      <c r="HD8" s="72"/>
      <c r="HE8" s="72"/>
      <c r="HF8" s="72"/>
      <c r="HG8" s="72"/>
      <c r="HH8" s="72"/>
      <c r="HI8" s="72"/>
      <c r="HJ8" s="72"/>
      <c r="HK8" s="72"/>
      <c r="HL8" s="72"/>
      <c r="HM8" s="72"/>
      <c r="HN8" s="72"/>
      <c r="HO8" s="72"/>
      <c r="HP8" s="72"/>
      <c r="HQ8" s="72"/>
      <c r="HR8" s="72"/>
      <c r="HS8" s="72"/>
      <c r="HT8" s="72"/>
      <c r="HU8" s="72"/>
      <c r="HV8" s="72"/>
      <c r="HW8" s="72"/>
      <c r="HX8" s="72"/>
      <c r="HY8" s="72"/>
      <c r="HZ8" s="72"/>
      <c r="IA8" s="72"/>
      <c r="IB8" s="72"/>
      <c r="IC8" s="72"/>
      <c r="ID8" s="72"/>
      <c r="IE8" s="72"/>
      <c r="IF8" s="72"/>
      <c r="IG8" s="72"/>
      <c r="IH8" s="72"/>
      <c r="II8" s="72"/>
      <c r="IJ8" s="72"/>
      <c r="IK8" s="72"/>
      <c r="IL8" s="72"/>
      <c r="IM8" s="72"/>
      <c r="IN8" s="72"/>
      <c r="IO8" s="72"/>
      <c r="IP8" s="72"/>
      <c r="IQ8" s="72"/>
      <c r="IR8" s="72"/>
      <c r="IS8" s="72"/>
      <c r="IT8" s="72"/>
      <c r="IU8" s="72"/>
      <c r="IV8" s="72"/>
      <c r="IW8" s="72"/>
    </row>
    <row r="9" spans="1:257" s="23" customFormat="1" ht="15" customHeight="1" x14ac:dyDescent="0.25">
      <c r="A9" s="4"/>
      <c r="B9" s="5"/>
      <c r="C9" s="14"/>
      <c r="D9" s="34"/>
      <c r="E9" s="14"/>
      <c r="F9" s="14"/>
      <c r="G9" s="14"/>
      <c r="H9" s="14"/>
      <c r="I9" s="14"/>
      <c r="J9" s="14"/>
      <c r="K9" s="14"/>
      <c r="L9" s="14"/>
      <c r="M9" s="14"/>
      <c r="N9" s="14"/>
      <c r="O9" s="14"/>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2"/>
      <c r="CN9" s="72"/>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2"/>
      <c r="FZ9" s="72"/>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2"/>
      <c r="HS9" s="72"/>
      <c r="HT9" s="72"/>
      <c r="HU9" s="72"/>
      <c r="HV9" s="72"/>
      <c r="HW9" s="72"/>
      <c r="HX9" s="72"/>
      <c r="HY9" s="72"/>
      <c r="HZ9" s="72"/>
      <c r="IA9" s="72"/>
      <c r="IB9" s="72"/>
      <c r="IC9" s="72"/>
      <c r="ID9" s="72"/>
      <c r="IE9" s="72"/>
      <c r="IF9" s="72"/>
      <c r="IG9" s="72"/>
      <c r="IH9" s="72"/>
      <c r="II9" s="72"/>
      <c r="IJ9" s="72"/>
      <c r="IK9" s="72"/>
      <c r="IL9" s="72"/>
      <c r="IM9" s="72"/>
      <c r="IN9" s="72"/>
      <c r="IO9" s="72"/>
      <c r="IP9" s="72"/>
      <c r="IQ9" s="72"/>
      <c r="IR9" s="72"/>
      <c r="IS9" s="72"/>
      <c r="IT9" s="72"/>
      <c r="IU9" s="72"/>
      <c r="IV9" s="72"/>
      <c r="IW9" s="72"/>
    </row>
    <row r="10" spans="1:257" s="23" customFormat="1" ht="15" customHeight="1" x14ac:dyDescent="0.25">
      <c r="A10" s="4"/>
      <c r="B10" s="5"/>
      <c r="C10" s="14"/>
      <c r="D10" s="14"/>
      <c r="E10" s="14"/>
      <c r="F10" s="14"/>
      <c r="G10" s="14"/>
      <c r="H10" s="14"/>
      <c r="I10" s="14"/>
      <c r="J10" s="14"/>
      <c r="K10" s="14"/>
      <c r="L10" s="14"/>
      <c r="M10" s="14"/>
      <c r="N10" s="14"/>
      <c r="O10" s="14"/>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72"/>
      <c r="BK10" s="72"/>
      <c r="BL10" s="72"/>
      <c r="BM10" s="72"/>
      <c r="BN10" s="72"/>
      <c r="BO10" s="72"/>
      <c r="BP10" s="72"/>
      <c r="BQ10" s="72"/>
      <c r="BR10" s="72"/>
      <c r="BS10" s="72"/>
      <c r="BT10" s="72"/>
      <c r="BU10" s="72"/>
      <c r="BV10" s="72"/>
      <c r="BW10" s="72"/>
      <c r="BX10" s="72"/>
      <c r="BY10" s="72"/>
      <c r="BZ10" s="72"/>
      <c r="CA10" s="72"/>
      <c r="CB10" s="72"/>
      <c r="CC10" s="72"/>
      <c r="CD10" s="72"/>
      <c r="CE10" s="72"/>
      <c r="CF10" s="72"/>
      <c r="CG10" s="72"/>
      <c r="CH10" s="72"/>
      <c r="CI10" s="72"/>
      <c r="CJ10" s="72"/>
      <c r="CK10" s="72"/>
      <c r="CL10" s="72"/>
      <c r="CM10" s="72"/>
      <c r="CN10" s="72"/>
      <c r="CO10" s="72"/>
      <c r="CP10" s="72"/>
      <c r="CQ10" s="72"/>
      <c r="CR10" s="72"/>
      <c r="CS10" s="72"/>
      <c r="CT10" s="72"/>
      <c r="CU10" s="72"/>
      <c r="CV10" s="72"/>
      <c r="CW10" s="72"/>
      <c r="CX10" s="72"/>
      <c r="CY10" s="72"/>
      <c r="CZ10" s="72"/>
      <c r="DA10" s="72"/>
      <c r="DB10" s="72"/>
      <c r="DC10" s="72"/>
      <c r="DD10" s="72"/>
      <c r="DE10" s="72"/>
      <c r="DF10" s="72"/>
      <c r="DG10" s="72"/>
      <c r="DH10" s="72"/>
      <c r="DI10" s="72"/>
      <c r="DJ10" s="72"/>
      <c r="DK10" s="72"/>
      <c r="DL10" s="72"/>
      <c r="DM10" s="72"/>
      <c r="DN10" s="72"/>
      <c r="DO10" s="72"/>
      <c r="DP10" s="72"/>
      <c r="DQ10" s="72"/>
      <c r="DR10" s="72"/>
      <c r="DS10" s="72"/>
      <c r="DT10" s="72"/>
      <c r="DU10" s="72"/>
      <c r="DV10" s="72"/>
      <c r="DW10" s="72"/>
      <c r="DX10" s="72"/>
      <c r="DY10" s="72"/>
      <c r="DZ10" s="72"/>
      <c r="EA10" s="72"/>
      <c r="EB10" s="72"/>
      <c r="EC10" s="72"/>
      <c r="ED10" s="72"/>
      <c r="EE10" s="72"/>
      <c r="EF10" s="72"/>
      <c r="EG10" s="72"/>
      <c r="EH10" s="72"/>
      <c r="EI10" s="72"/>
      <c r="EJ10" s="72"/>
      <c r="EK10" s="72"/>
      <c r="EL10" s="72"/>
      <c r="EM10" s="72"/>
      <c r="EN10" s="72"/>
      <c r="EO10" s="72"/>
      <c r="EP10" s="72"/>
      <c r="EQ10" s="72"/>
      <c r="ER10" s="72"/>
      <c r="ES10" s="72"/>
      <c r="ET10" s="72"/>
      <c r="EU10" s="72"/>
      <c r="EV10" s="72"/>
      <c r="EW10" s="72"/>
      <c r="EX10" s="72"/>
      <c r="EY10" s="72"/>
      <c r="EZ10" s="72"/>
      <c r="FA10" s="72"/>
      <c r="FB10" s="72"/>
      <c r="FC10" s="72"/>
      <c r="FD10" s="72"/>
      <c r="FE10" s="72"/>
      <c r="FF10" s="72"/>
      <c r="FG10" s="72"/>
      <c r="FH10" s="72"/>
      <c r="FI10" s="72"/>
      <c r="FJ10" s="72"/>
      <c r="FK10" s="72"/>
      <c r="FL10" s="72"/>
      <c r="FM10" s="72"/>
      <c r="FN10" s="72"/>
      <c r="FO10" s="72"/>
      <c r="FP10" s="72"/>
      <c r="FQ10" s="72"/>
      <c r="FR10" s="72"/>
      <c r="FS10" s="72"/>
      <c r="FT10" s="72"/>
      <c r="FU10" s="72"/>
      <c r="FV10" s="72"/>
      <c r="FW10" s="72"/>
      <c r="FX10" s="72"/>
      <c r="FY10" s="72"/>
      <c r="FZ10" s="72"/>
      <c r="GA10" s="72"/>
      <c r="GB10" s="72"/>
      <c r="GC10" s="72"/>
      <c r="GD10" s="72"/>
      <c r="GE10" s="72"/>
      <c r="GF10" s="72"/>
      <c r="GG10" s="72"/>
      <c r="GH10" s="72"/>
      <c r="GI10" s="72"/>
      <c r="GJ10" s="72"/>
      <c r="GK10" s="72"/>
      <c r="GL10" s="72"/>
      <c r="GM10" s="72"/>
      <c r="GN10" s="72"/>
      <c r="GO10" s="72"/>
      <c r="GP10" s="72"/>
      <c r="GQ10" s="72"/>
      <c r="GR10" s="72"/>
      <c r="GS10" s="72"/>
      <c r="GT10" s="72"/>
      <c r="GU10" s="72"/>
      <c r="GV10" s="72"/>
      <c r="GW10" s="72"/>
      <c r="GX10" s="72"/>
      <c r="GY10" s="72"/>
      <c r="GZ10" s="72"/>
      <c r="HA10" s="72"/>
      <c r="HB10" s="72"/>
      <c r="HC10" s="72"/>
      <c r="HD10" s="72"/>
      <c r="HE10" s="72"/>
      <c r="HF10" s="72"/>
      <c r="HG10" s="72"/>
      <c r="HH10" s="72"/>
      <c r="HI10" s="72"/>
      <c r="HJ10" s="72"/>
      <c r="HK10" s="72"/>
      <c r="HL10" s="72"/>
      <c r="HM10" s="72"/>
      <c r="HN10" s="72"/>
      <c r="HO10" s="72"/>
      <c r="HP10" s="72"/>
      <c r="HQ10" s="72"/>
      <c r="HR10" s="72"/>
      <c r="HS10" s="72"/>
      <c r="HT10" s="72"/>
      <c r="HU10" s="72"/>
      <c r="HV10" s="72"/>
      <c r="HW10" s="72"/>
      <c r="HX10" s="72"/>
      <c r="HY10" s="72"/>
      <c r="HZ10" s="72"/>
      <c r="IA10" s="72"/>
      <c r="IB10" s="72"/>
      <c r="IC10" s="72"/>
      <c r="ID10" s="72"/>
      <c r="IE10" s="72"/>
      <c r="IF10" s="72"/>
      <c r="IG10" s="72"/>
      <c r="IH10" s="72"/>
      <c r="II10" s="72"/>
      <c r="IJ10" s="72"/>
      <c r="IK10" s="72"/>
      <c r="IL10" s="72"/>
      <c r="IM10" s="72"/>
      <c r="IN10" s="72"/>
      <c r="IO10" s="72"/>
      <c r="IP10" s="72"/>
      <c r="IQ10" s="72"/>
      <c r="IR10" s="72"/>
      <c r="IS10" s="72"/>
      <c r="IT10" s="72"/>
      <c r="IU10" s="72"/>
      <c r="IV10" s="72"/>
      <c r="IW10" s="72"/>
    </row>
    <row r="11" spans="1:257" s="23" customFormat="1" ht="15" customHeight="1" x14ac:dyDescent="0.25">
      <c r="A11" s="4"/>
      <c r="B11" s="5"/>
      <c r="C11" s="14"/>
      <c r="D11" s="34"/>
      <c r="E11" s="14"/>
      <c r="F11" s="14"/>
      <c r="G11" s="14"/>
      <c r="H11" s="14"/>
      <c r="I11" s="14"/>
      <c r="J11" s="14"/>
      <c r="K11" s="14"/>
      <c r="L11" s="14"/>
      <c r="M11" s="14"/>
      <c r="N11" s="14"/>
      <c r="O11" s="14"/>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2"/>
      <c r="CN11" s="72"/>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2"/>
      <c r="FZ11" s="72"/>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2"/>
      <c r="HS11" s="72"/>
      <c r="HT11" s="72"/>
      <c r="HU11" s="72"/>
      <c r="HV11" s="72"/>
      <c r="HW11" s="72"/>
      <c r="HX11" s="72"/>
      <c r="HY11" s="72"/>
      <c r="HZ11" s="72"/>
      <c r="IA11" s="72"/>
      <c r="IB11" s="72"/>
      <c r="IC11" s="72"/>
      <c r="ID11" s="72"/>
      <c r="IE11" s="72"/>
      <c r="IF11" s="72"/>
      <c r="IG11" s="72"/>
      <c r="IH11" s="72"/>
      <c r="II11" s="72"/>
      <c r="IJ11" s="72"/>
      <c r="IK11" s="72"/>
      <c r="IL11" s="72"/>
      <c r="IM11" s="72"/>
      <c r="IN11" s="72"/>
      <c r="IO11" s="72"/>
      <c r="IP11" s="72"/>
      <c r="IQ11" s="72"/>
      <c r="IR11" s="72"/>
      <c r="IS11" s="72"/>
      <c r="IT11" s="72"/>
      <c r="IU11" s="72"/>
      <c r="IV11" s="72"/>
      <c r="IW11" s="72"/>
    </row>
    <row r="12" spans="1:257" s="23" customFormat="1" x14ac:dyDescent="0.25">
      <c r="A12" s="4"/>
      <c r="B12" s="5"/>
      <c r="C12" s="14"/>
      <c r="D12" s="14"/>
      <c r="E12" s="14"/>
      <c r="F12" s="14"/>
      <c r="G12" s="14"/>
      <c r="H12" s="14"/>
      <c r="I12" s="14"/>
      <c r="J12" s="14"/>
      <c r="K12" s="14"/>
      <c r="L12" s="14"/>
      <c r="M12" s="14"/>
      <c r="N12" s="14"/>
      <c r="O12" s="14"/>
      <c r="Q12" s="72"/>
      <c r="R12" s="72"/>
      <c r="S12" s="72"/>
      <c r="T12" s="72"/>
      <c r="U12" s="72"/>
      <c r="V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c r="EY12" s="72"/>
      <c r="EZ12" s="72"/>
      <c r="FA12" s="72"/>
      <c r="FB12" s="72"/>
      <c r="FC12" s="72"/>
      <c r="FD12" s="72"/>
      <c r="FE12" s="72"/>
      <c r="FF12" s="72"/>
      <c r="FG12" s="72"/>
      <c r="FH12" s="72"/>
      <c r="FI12" s="72"/>
      <c r="FJ12" s="72"/>
      <c r="FK12" s="72"/>
      <c r="FL12" s="72"/>
      <c r="FM12" s="72"/>
      <c r="FN12" s="72"/>
      <c r="FO12" s="72"/>
      <c r="FP12" s="72"/>
      <c r="FQ12" s="72"/>
      <c r="FR12" s="72"/>
      <c r="FS12" s="72"/>
      <c r="FT12" s="72"/>
      <c r="FU12" s="72"/>
      <c r="FV12" s="72"/>
      <c r="FW12" s="72"/>
      <c r="FX12" s="72"/>
      <c r="FY12" s="72"/>
      <c r="FZ12" s="72"/>
      <c r="GA12" s="72"/>
      <c r="GB12" s="72"/>
      <c r="GC12" s="72"/>
      <c r="GD12" s="72"/>
      <c r="GE12" s="72"/>
      <c r="GF12" s="72"/>
      <c r="GG12" s="72"/>
      <c r="GH12" s="72"/>
      <c r="GI12" s="72"/>
      <c r="GJ12" s="72"/>
      <c r="GK12" s="72"/>
      <c r="GL12" s="72"/>
      <c r="GM12" s="72"/>
      <c r="GN12" s="72"/>
      <c r="GO12" s="72"/>
      <c r="GP12" s="72"/>
      <c r="GQ12" s="72"/>
      <c r="GR12" s="72"/>
      <c r="GS12" s="72"/>
      <c r="GT12" s="72"/>
      <c r="GU12" s="72"/>
      <c r="GV12" s="72"/>
      <c r="GW12" s="72"/>
      <c r="GX12" s="72"/>
      <c r="GY12" s="72"/>
      <c r="GZ12" s="72"/>
      <c r="HA12" s="72"/>
      <c r="HB12" s="72"/>
      <c r="HC12" s="72"/>
      <c r="HD12" s="72"/>
      <c r="HE12" s="72"/>
      <c r="HF12" s="72"/>
      <c r="HG12" s="72"/>
      <c r="HH12" s="72"/>
      <c r="HI12" s="72"/>
      <c r="HJ12" s="72"/>
      <c r="HK12" s="72"/>
      <c r="HL12" s="72"/>
      <c r="HM12" s="72"/>
      <c r="HN12" s="72"/>
      <c r="HO12" s="72"/>
      <c r="HP12" s="72"/>
      <c r="HQ12" s="72"/>
      <c r="HR12" s="72"/>
      <c r="HS12" s="72"/>
      <c r="HT12" s="72"/>
      <c r="HU12" s="72"/>
      <c r="HV12" s="72"/>
      <c r="HW12" s="72"/>
      <c r="HX12" s="72"/>
      <c r="HY12" s="72"/>
      <c r="HZ12" s="72"/>
      <c r="IA12" s="72"/>
      <c r="IB12" s="72"/>
      <c r="IC12" s="72"/>
      <c r="ID12" s="72"/>
      <c r="IE12" s="72"/>
      <c r="IF12" s="72"/>
      <c r="IG12" s="72"/>
      <c r="IH12" s="72"/>
      <c r="II12" s="72"/>
      <c r="IJ12" s="72"/>
      <c r="IK12" s="72"/>
      <c r="IL12" s="72"/>
      <c r="IM12" s="72"/>
      <c r="IN12" s="72"/>
      <c r="IO12" s="72"/>
      <c r="IP12" s="72"/>
      <c r="IQ12" s="72"/>
      <c r="IR12" s="72"/>
      <c r="IS12" s="72"/>
      <c r="IT12" s="72"/>
      <c r="IU12" s="72"/>
      <c r="IV12" s="72"/>
      <c r="IW12" s="72"/>
    </row>
    <row r="13" spans="1:257" s="23" customFormat="1" x14ac:dyDescent="0.25">
      <c r="A13" s="4"/>
      <c r="B13" s="5"/>
      <c r="C13" s="14"/>
      <c r="D13" s="34"/>
      <c r="E13" s="14"/>
      <c r="F13" s="14"/>
      <c r="G13" s="14"/>
      <c r="H13" s="14"/>
      <c r="I13" s="14"/>
      <c r="J13" s="14"/>
      <c r="K13" s="14"/>
      <c r="L13" s="14"/>
      <c r="M13" s="14"/>
      <c r="N13" s="14"/>
      <c r="O13" s="14"/>
      <c r="Q13" s="72"/>
      <c r="R13" s="72"/>
      <c r="S13" s="72"/>
      <c r="T13" s="72"/>
      <c r="U13" s="72"/>
      <c r="V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c r="EY13" s="72"/>
      <c r="EZ13" s="72"/>
      <c r="FA13" s="72"/>
      <c r="FB13" s="72"/>
      <c r="FC13" s="72"/>
      <c r="FD13" s="72"/>
      <c r="FE13" s="72"/>
      <c r="FF13" s="72"/>
      <c r="FG13" s="72"/>
      <c r="FH13" s="72"/>
      <c r="FI13" s="72"/>
      <c r="FJ13" s="72"/>
      <c r="FK13" s="72"/>
      <c r="FL13" s="72"/>
      <c r="FM13" s="72"/>
      <c r="FN13" s="72"/>
      <c r="FO13" s="72"/>
      <c r="FP13" s="72"/>
      <c r="FQ13" s="72"/>
      <c r="FR13" s="72"/>
      <c r="FS13" s="72"/>
      <c r="FT13" s="72"/>
      <c r="FU13" s="72"/>
      <c r="FV13" s="72"/>
      <c r="FW13" s="72"/>
      <c r="FX13" s="72"/>
      <c r="FY13" s="72"/>
      <c r="FZ13" s="72"/>
      <c r="GA13" s="72"/>
      <c r="GB13" s="72"/>
      <c r="GC13" s="72"/>
      <c r="GD13" s="72"/>
      <c r="GE13" s="72"/>
      <c r="GF13" s="72"/>
      <c r="GG13" s="72"/>
      <c r="GH13" s="72"/>
      <c r="GI13" s="72"/>
      <c r="GJ13" s="72"/>
      <c r="GK13" s="72"/>
      <c r="GL13" s="72"/>
      <c r="GM13" s="72"/>
      <c r="GN13" s="72"/>
      <c r="GO13" s="72"/>
      <c r="GP13" s="72"/>
      <c r="GQ13" s="72"/>
      <c r="GR13" s="72"/>
      <c r="GS13" s="72"/>
      <c r="GT13" s="72"/>
      <c r="GU13" s="72"/>
      <c r="GV13" s="72"/>
      <c r="GW13" s="72"/>
      <c r="GX13" s="72"/>
      <c r="GY13" s="72"/>
      <c r="GZ13" s="72"/>
      <c r="HA13" s="72"/>
      <c r="HB13" s="72"/>
      <c r="HC13" s="72"/>
      <c r="HD13" s="72"/>
      <c r="HE13" s="72"/>
      <c r="HF13" s="72"/>
      <c r="HG13" s="72"/>
      <c r="HH13" s="72"/>
      <c r="HI13" s="72"/>
      <c r="HJ13" s="72"/>
      <c r="HK13" s="72"/>
      <c r="HL13" s="72"/>
      <c r="HM13" s="72"/>
      <c r="HN13" s="72"/>
      <c r="HO13" s="72"/>
      <c r="HP13" s="72"/>
      <c r="HQ13" s="72"/>
      <c r="HR13" s="72"/>
      <c r="HS13" s="72"/>
      <c r="HT13" s="72"/>
      <c r="HU13" s="72"/>
      <c r="HV13" s="72"/>
      <c r="HW13" s="72"/>
      <c r="HX13" s="72"/>
      <c r="HY13" s="72"/>
      <c r="HZ13" s="72"/>
      <c r="IA13" s="72"/>
      <c r="IB13" s="72"/>
      <c r="IC13" s="72"/>
      <c r="ID13" s="72"/>
      <c r="IE13" s="72"/>
      <c r="IF13" s="72"/>
      <c r="IG13" s="72"/>
      <c r="IH13" s="72"/>
      <c r="II13" s="72"/>
      <c r="IJ13" s="72"/>
      <c r="IK13" s="72"/>
      <c r="IL13" s="72"/>
      <c r="IM13" s="72"/>
      <c r="IN13" s="72"/>
      <c r="IO13" s="72"/>
      <c r="IP13" s="72"/>
      <c r="IQ13" s="72"/>
      <c r="IR13" s="72"/>
      <c r="IS13" s="72"/>
      <c r="IT13" s="72"/>
      <c r="IU13" s="72"/>
      <c r="IV13" s="72"/>
      <c r="IW13" s="72"/>
    </row>
    <row r="14" spans="1:257" s="23" customFormat="1" x14ac:dyDescent="0.25">
      <c r="A14" s="4"/>
      <c r="B14" s="5"/>
      <c r="C14" s="14"/>
      <c r="D14" s="14"/>
      <c r="E14" s="14"/>
      <c r="F14" s="14"/>
      <c r="G14" s="14"/>
      <c r="H14" s="14"/>
      <c r="I14" s="14"/>
      <c r="J14" s="14"/>
      <c r="K14" s="14"/>
      <c r="L14" s="14"/>
      <c r="M14" s="14"/>
      <c r="N14" s="14"/>
      <c r="O14" s="14"/>
      <c r="Q14" s="72"/>
      <c r="R14" s="72"/>
      <c r="S14" s="72"/>
      <c r="T14" s="72"/>
      <c r="U14" s="72"/>
      <c r="V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c r="EY14" s="72"/>
      <c r="EZ14" s="72"/>
      <c r="FA14" s="72"/>
      <c r="FB14" s="72"/>
      <c r="FC14" s="72"/>
      <c r="FD14" s="72"/>
      <c r="FE14" s="72"/>
      <c r="FF14" s="72"/>
      <c r="FG14" s="72"/>
      <c r="FH14" s="72"/>
      <c r="FI14" s="72"/>
      <c r="FJ14" s="72"/>
      <c r="FK14" s="72"/>
      <c r="FL14" s="72"/>
      <c r="FM14" s="72"/>
      <c r="FN14" s="72"/>
      <c r="FO14" s="72"/>
      <c r="FP14" s="72"/>
      <c r="FQ14" s="72"/>
      <c r="FR14" s="72"/>
      <c r="FS14" s="72"/>
      <c r="FT14" s="72"/>
      <c r="FU14" s="72"/>
      <c r="FV14" s="72"/>
      <c r="FW14" s="72"/>
      <c r="FX14" s="72"/>
      <c r="FY14" s="72"/>
      <c r="FZ14" s="72"/>
      <c r="GA14" s="72"/>
      <c r="GB14" s="72"/>
      <c r="GC14" s="72"/>
      <c r="GD14" s="72"/>
      <c r="GE14" s="72"/>
      <c r="GF14" s="72"/>
      <c r="GG14" s="72"/>
      <c r="GH14" s="72"/>
      <c r="GI14" s="72"/>
      <c r="GJ14" s="72"/>
      <c r="GK14" s="72"/>
      <c r="GL14" s="72"/>
      <c r="GM14" s="72"/>
      <c r="GN14" s="72"/>
      <c r="GO14" s="72"/>
      <c r="GP14" s="72"/>
      <c r="GQ14" s="72"/>
      <c r="GR14" s="72"/>
      <c r="GS14" s="72"/>
      <c r="GT14" s="72"/>
      <c r="GU14" s="72"/>
      <c r="GV14" s="72"/>
      <c r="GW14" s="72"/>
      <c r="GX14" s="72"/>
      <c r="GY14" s="72"/>
      <c r="GZ14" s="72"/>
      <c r="HA14" s="72"/>
      <c r="HB14" s="72"/>
      <c r="HC14" s="72"/>
      <c r="HD14" s="72"/>
      <c r="HE14" s="72"/>
      <c r="HF14" s="72"/>
      <c r="HG14" s="72"/>
      <c r="HH14" s="72"/>
      <c r="HI14" s="72"/>
      <c r="HJ14" s="72"/>
      <c r="HK14" s="72"/>
      <c r="HL14" s="72"/>
      <c r="HM14" s="72"/>
      <c r="HN14" s="72"/>
      <c r="HO14" s="72"/>
      <c r="HP14" s="72"/>
      <c r="HQ14" s="72"/>
      <c r="HR14" s="72"/>
      <c r="HS14" s="72"/>
      <c r="HT14" s="72"/>
      <c r="HU14" s="72"/>
      <c r="HV14" s="72"/>
      <c r="HW14" s="72"/>
      <c r="HX14" s="72"/>
      <c r="HY14" s="72"/>
      <c r="HZ14" s="72"/>
      <c r="IA14" s="72"/>
      <c r="IB14" s="72"/>
      <c r="IC14" s="72"/>
      <c r="ID14" s="72"/>
      <c r="IE14" s="72"/>
      <c r="IF14" s="72"/>
      <c r="IG14" s="72"/>
      <c r="IH14" s="72"/>
      <c r="II14" s="72"/>
      <c r="IJ14" s="72"/>
      <c r="IK14" s="72"/>
      <c r="IL14" s="72"/>
      <c r="IM14" s="72"/>
      <c r="IN14" s="72"/>
      <c r="IO14" s="72"/>
      <c r="IP14" s="72"/>
      <c r="IQ14" s="72"/>
      <c r="IR14" s="72"/>
      <c r="IS14" s="72"/>
      <c r="IT14" s="72"/>
      <c r="IU14" s="72"/>
      <c r="IV14" s="72"/>
      <c r="IW14" s="72"/>
    </row>
    <row r="15" spans="1:257" s="23" customFormat="1" x14ac:dyDescent="0.25">
      <c r="A15" s="4"/>
      <c r="B15" s="5"/>
      <c r="C15" s="14"/>
      <c r="D15" s="34"/>
      <c r="E15" s="14"/>
      <c r="F15" s="14"/>
      <c r="G15" s="14"/>
      <c r="H15" s="14"/>
      <c r="I15" s="14"/>
      <c r="J15" s="14"/>
      <c r="K15" s="14"/>
      <c r="L15" s="14"/>
      <c r="M15" s="14"/>
      <c r="N15" s="14"/>
      <c r="O15" s="14"/>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c r="EY15" s="72"/>
      <c r="EZ15" s="72"/>
      <c r="FA15" s="72"/>
      <c r="FB15" s="72"/>
      <c r="FC15" s="72"/>
      <c r="FD15" s="72"/>
      <c r="FE15" s="72"/>
      <c r="FF15" s="72"/>
      <c r="FG15" s="72"/>
      <c r="FH15" s="72"/>
      <c r="FI15" s="72"/>
      <c r="FJ15" s="72"/>
      <c r="FK15" s="72"/>
      <c r="FL15" s="72"/>
      <c r="FM15" s="72"/>
      <c r="FN15" s="72"/>
      <c r="FO15" s="72"/>
      <c r="FP15" s="72"/>
      <c r="FQ15" s="72"/>
      <c r="FR15" s="72"/>
      <c r="FS15" s="72"/>
      <c r="FT15" s="72"/>
      <c r="FU15" s="72"/>
      <c r="FV15" s="72"/>
      <c r="FW15" s="72"/>
      <c r="FX15" s="72"/>
      <c r="FY15" s="72"/>
      <c r="FZ15" s="72"/>
      <c r="GA15" s="72"/>
      <c r="GB15" s="72"/>
      <c r="GC15" s="72"/>
      <c r="GD15" s="72"/>
      <c r="GE15" s="72"/>
      <c r="GF15" s="72"/>
      <c r="GG15" s="72"/>
      <c r="GH15" s="72"/>
      <c r="GI15" s="72"/>
      <c r="GJ15" s="72"/>
      <c r="GK15" s="72"/>
      <c r="GL15" s="72"/>
      <c r="GM15" s="72"/>
      <c r="GN15" s="72"/>
      <c r="GO15" s="72"/>
      <c r="GP15" s="72"/>
      <c r="GQ15" s="72"/>
      <c r="GR15" s="72"/>
      <c r="GS15" s="72"/>
      <c r="GT15" s="72"/>
      <c r="GU15" s="72"/>
      <c r="GV15" s="72"/>
      <c r="GW15" s="72"/>
      <c r="GX15" s="72"/>
      <c r="GY15" s="72"/>
      <c r="GZ15" s="72"/>
      <c r="HA15" s="72"/>
      <c r="HB15" s="72"/>
      <c r="HC15" s="72"/>
      <c r="HD15" s="72"/>
      <c r="HE15" s="72"/>
      <c r="HF15" s="72"/>
      <c r="HG15" s="72"/>
      <c r="HH15" s="72"/>
      <c r="HI15" s="72"/>
      <c r="HJ15" s="72"/>
      <c r="HK15" s="72"/>
      <c r="HL15" s="72"/>
      <c r="HM15" s="72"/>
      <c r="HN15" s="72"/>
      <c r="HO15" s="72"/>
      <c r="HP15" s="72"/>
      <c r="HQ15" s="72"/>
      <c r="HR15" s="72"/>
      <c r="HS15" s="72"/>
      <c r="HT15" s="72"/>
      <c r="HU15" s="72"/>
      <c r="HV15" s="72"/>
      <c r="HW15" s="72"/>
      <c r="HX15" s="72"/>
      <c r="HY15" s="72"/>
      <c r="HZ15" s="72"/>
      <c r="IA15" s="72"/>
      <c r="IB15" s="72"/>
      <c r="IC15" s="72"/>
      <c r="ID15" s="72"/>
      <c r="IE15" s="72"/>
      <c r="IF15" s="72"/>
      <c r="IG15" s="72"/>
      <c r="IH15" s="72"/>
      <c r="II15" s="72"/>
      <c r="IJ15" s="72"/>
      <c r="IK15" s="72"/>
      <c r="IL15" s="72"/>
      <c r="IM15" s="72"/>
      <c r="IN15" s="72"/>
      <c r="IO15" s="72"/>
      <c r="IP15" s="72"/>
      <c r="IQ15" s="72"/>
      <c r="IR15" s="72"/>
      <c r="IS15" s="72"/>
      <c r="IT15" s="72"/>
      <c r="IU15" s="72"/>
      <c r="IV15" s="72"/>
      <c r="IW15" s="72"/>
    </row>
    <row r="16" spans="1:257" s="23" customFormat="1" x14ac:dyDescent="0.25">
      <c r="A16" s="4"/>
      <c r="B16" s="5"/>
      <c r="C16" s="14"/>
      <c r="D16" s="14"/>
      <c r="E16" s="14"/>
      <c r="F16" s="14"/>
      <c r="G16" s="14"/>
      <c r="H16" s="14"/>
      <c r="I16" s="14"/>
      <c r="J16" s="14"/>
      <c r="K16" s="14"/>
      <c r="L16" s="14"/>
      <c r="M16" s="14"/>
      <c r="N16" s="14"/>
      <c r="O16" s="14"/>
      <c r="Q16" s="72"/>
      <c r="R16" s="72"/>
      <c r="S16" s="72"/>
      <c r="T16" s="72"/>
      <c r="U16" s="72"/>
      <c r="V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c r="EY16" s="72"/>
      <c r="EZ16" s="72"/>
      <c r="FA16" s="72"/>
      <c r="FB16" s="72"/>
      <c r="FC16" s="72"/>
      <c r="FD16" s="72"/>
      <c r="FE16" s="72"/>
      <c r="FF16" s="72"/>
      <c r="FG16" s="72"/>
      <c r="FH16" s="72"/>
      <c r="FI16" s="72"/>
      <c r="FJ16" s="72"/>
      <c r="FK16" s="72"/>
      <c r="FL16" s="72"/>
      <c r="FM16" s="72"/>
      <c r="FN16" s="72"/>
      <c r="FO16" s="72"/>
      <c r="FP16" s="72"/>
      <c r="FQ16" s="72"/>
      <c r="FR16" s="72"/>
      <c r="FS16" s="72"/>
      <c r="FT16" s="72"/>
      <c r="FU16" s="72"/>
      <c r="FV16" s="72"/>
      <c r="FW16" s="72"/>
      <c r="FX16" s="72"/>
      <c r="FY16" s="72"/>
      <c r="FZ16" s="72"/>
      <c r="GA16" s="72"/>
      <c r="GB16" s="72"/>
      <c r="GC16" s="72"/>
      <c r="GD16" s="72"/>
      <c r="GE16" s="72"/>
      <c r="GF16" s="72"/>
      <c r="GG16" s="72"/>
      <c r="GH16" s="72"/>
      <c r="GI16" s="72"/>
      <c r="GJ16" s="72"/>
      <c r="GK16" s="72"/>
      <c r="GL16" s="72"/>
      <c r="GM16" s="72"/>
      <c r="GN16" s="72"/>
      <c r="GO16" s="72"/>
      <c r="GP16" s="72"/>
      <c r="GQ16" s="72"/>
      <c r="GR16" s="72"/>
      <c r="GS16" s="72"/>
      <c r="GT16" s="72"/>
      <c r="GU16" s="72"/>
      <c r="GV16" s="72"/>
      <c r="GW16" s="72"/>
      <c r="GX16" s="72"/>
      <c r="GY16" s="72"/>
      <c r="GZ16" s="72"/>
      <c r="HA16" s="72"/>
      <c r="HB16" s="72"/>
      <c r="HC16" s="72"/>
      <c r="HD16" s="72"/>
      <c r="HE16" s="72"/>
      <c r="HF16" s="72"/>
      <c r="HG16" s="72"/>
      <c r="HH16" s="72"/>
      <c r="HI16" s="72"/>
      <c r="HJ16" s="72"/>
      <c r="HK16" s="72"/>
      <c r="HL16" s="72"/>
      <c r="HM16" s="72"/>
      <c r="HN16" s="72"/>
      <c r="HO16" s="72"/>
      <c r="HP16" s="72"/>
      <c r="HQ16" s="72"/>
      <c r="HR16" s="72"/>
      <c r="HS16" s="72"/>
      <c r="HT16" s="72"/>
      <c r="HU16" s="72"/>
      <c r="HV16" s="72"/>
      <c r="HW16" s="72"/>
      <c r="HX16" s="72"/>
      <c r="HY16" s="72"/>
      <c r="HZ16" s="72"/>
      <c r="IA16" s="72"/>
      <c r="IB16" s="72"/>
      <c r="IC16" s="72"/>
      <c r="ID16" s="72"/>
      <c r="IE16" s="72"/>
      <c r="IF16" s="72"/>
      <c r="IG16" s="72"/>
      <c r="IH16" s="72"/>
      <c r="II16" s="72"/>
      <c r="IJ16" s="72"/>
      <c r="IK16" s="72"/>
      <c r="IL16" s="72"/>
      <c r="IM16" s="72"/>
      <c r="IN16" s="72"/>
      <c r="IO16" s="72"/>
      <c r="IP16" s="72"/>
      <c r="IQ16" s="72"/>
      <c r="IR16" s="72"/>
      <c r="IS16" s="72"/>
      <c r="IT16" s="72"/>
      <c r="IU16" s="72"/>
      <c r="IV16" s="72"/>
      <c r="IW16" s="72"/>
    </row>
    <row r="17" spans="1:257" s="23" customFormat="1" x14ac:dyDescent="0.25">
      <c r="A17" s="4"/>
      <c r="B17" s="5"/>
      <c r="C17" s="14"/>
      <c r="D17" s="34"/>
      <c r="E17" s="14"/>
      <c r="F17" s="14"/>
      <c r="G17" s="14"/>
      <c r="H17" s="14"/>
      <c r="I17" s="14"/>
      <c r="J17" s="14"/>
      <c r="K17" s="14"/>
      <c r="L17" s="14"/>
      <c r="M17" s="14"/>
      <c r="N17" s="14"/>
      <c r="O17" s="14"/>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c r="EY17" s="72"/>
      <c r="EZ17" s="72"/>
      <c r="FA17" s="72"/>
      <c r="FB17" s="72"/>
      <c r="FC17" s="72"/>
      <c r="FD17" s="72"/>
      <c r="FE17" s="72"/>
      <c r="FF17" s="72"/>
      <c r="FG17" s="72"/>
      <c r="FH17" s="72"/>
      <c r="FI17" s="72"/>
      <c r="FJ17" s="72"/>
      <c r="FK17" s="72"/>
      <c r="FL17" s="72"/>
      <c r="FM17" s="72"/>
      <c r="FN17" s="72"/>
      <c r="FO17" s="72"/>
      <c r="FP17" s="72"/>
      <c r="FQ17" s="72"/>
      <c r="FR17" s="72"/>
      <c r="FS17" s="72"/>
      <c r="FT17" s="72"/>
      <c r="FU17" s="72"/>
      <c r="FV17" s="72"/>
      <c r="FW17" s="72"/>
      <c r="FX17" s="72"/>
      <c r="FY17" s="72"/>
      <c r="FZ17" s="72"/>
      <c r="GA17" s="72"/>
      <c r="GB17" s="72"/>
      <c r="GC17" s="72"/>
      <c r="GD17" s="72"/>
      <c r="GE17" s="72"/>
      <c r="GF17" s="72"/>
      <c r="GG17" s="72"/>
      <c r="GH17" s="72"/>
      <c r="GI17" s="72"/>
      <c r="GJ17" s="72"/>
      <c r="GK17" s="72"/>
      <c r="GL17" s="72"/>
      <c r="GM17" s="72"/>
      <c r="GN17" s="72"/>
      <c r="GO17" s="72"/>
      <c r="GP17" s="72"/>
      <c r="GQ17" s="72"/>
      <c r="GR17" s="72"/>
      <c r="GS17" s="72"/>
      <c r="GT17" s="72"/>
      <c r="GU17" s="72"/>
      <c r="GV17" s="72"/>
      <c r="GW17" s="72"/>
      <c r="GX17" s="72"/>
      <c r="GY17" s="72"/>
      <c r="GZ17" s="72"/>
      <c r="HA17" s="72"/>
      <c r="HB17" s="72"/>
      <c r="HC17" s="72"/>
      <c r="HD17" s="72"/>
      <c r="HE17" s="72"/>
      <c r="HF17" s="72"/>
      <c r="HG17" s="72"/>
      <c r="HH17" s="72"/>
      <c r="HI17" s="72"/>
      <c r="HJ17" s="72"/>
      <c r="HK17" s="72"/>
      <c r="HL17" s="72"/>
      <c r="HM17" s="72"/>
      <c r="HN17" s="72"/>
      <c r="HO17" s="72"/>
      <c r="HP17" s="72"/>
      <c r="HQ17" s="72"/>
      <c r="HR17" s="72"/>
      <c r="HS17" s="72"/>
      <c r="HT17" s="72"/>
      <c r="HU17" s="72"/>
      <c r="HV17" s="72"/>
      <c r="HW17" s="72"/>
      <c r="HX17" s="72"/>
      <c r="HY17" s="72"/>
      <c r="HZ17" s="72"/>
      <c r="IA17" s="72"/>
      <c r="IB17" s="72"/>
      <c r="IC17" s="72"/>
      <c r="ID17" s="72"/>
      <c r="IE17" s="72"/>
      <c r="IF17" s="72"/>
      <c r="IG17" s="72"/>
      <c r="IH17" s="72"/>
      <c r="II17" s="72"/>
      <c r="IJ17" s="72"/>
      <c r="IK17" s="72"/>
      <c r="IL17" s="72"/>
      <c r="IM17" s="72"/>
      <c r="IN17" s="72"/>
      <c r="IO17" s="72"/>
      <c r="IP17" s="72"/>
      <c r="IQ17" s="72"/>
      <c r="IR17" s="72"/>
      <c r="IS17" s="72"/>
      <c r="IT17" s="72"/>
      <c r="IU17" s="72"/>
      <c r="IV17" s="72"/>
      <c r="IW17" s="72"/>
    </row>
    <row r="18" spans="1:257" s="23" customFormat="1" x14ac:dyDescent="0.25">
      <c r="A18" s="4"/>
      <c r="B18" s="5"/>
      <c r="C18" s="14"/>
      <c r="D18" s="14"/>
      <c r="E18" s="14"/>
      <c r="F18" s="14"/>
      <c r="G18" s="14"/>
      <c r="H18" s="14"/>
      <c r="I18" s="14"/>
      <c r="J18" s="14"/>
      <c r="K18" s="14"/>
      <c r="L18" s="14"/>
      <c r="M18" s="14"/>
      <c r="N18" s="14"/>
      <c r="O18" s="14"/>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c r="EY18" s="72"/>
      <c r="EZ18" s="72"/>
      <c r="FA18" s="72"/>
      <c r="FB18" s="72"/>
      <c r="FC18" s="72"/>
      <c r="FD18" s="72"/>
      <c r="FE18" s="72"/>
      <c r="FF18" s="72"/>
      <c r="FG18" s="72"/>
      <c r="FH18" s="72"/>
      <c r="FI18" s="72"/>
      <c r="FJ18" s="72"/>
      <c r="FK18" s="72"/>
      <c r="FL18" s="72"/>
      <c r="FM18" s="72"/>
      <c r="FN18" s="72"/>
      <c r="FO18" s="72"/>
      <c r="FP18" s="72"/>
      <c r="FQ18" s="72"/>
      <c r="FR18" s="72"/>
      <c r="FS18" s="72"/>
      <c r="FT18" s="72"/>
      <c r="FU18" s="72"/>
      <c r="FV18" s="72"/>
      <c r="FW18" s="72"/>
      <c r="FX18" s="72"/>
      <c r="FY18" s="72"/>
      <c r="FZ18" s="72"/>
      <c r="GA18" s="72"/>
      <c r="GB18" s="72"/>
      <c r="GC18" s="72"/>
      <c r="GD18" s="72"/>
      <c r="GE18" s="72"/>
      <c r="GF18" s="72"/>
      <c r="GG18" s="72"/>
      <c r="GH18" s="72"/>
      <c r="GI18" s="72"/>
      <c r="GJ18" s="72"/>
      <c r="GK18" s="72"/>
      <c r="GL18" s="72"/>
      <c r="GM18" s="72"/>
      <c r="GN18" s="72"/>
      <c r="GO18" s="72"/>
      <c r="GP18" s="72"/>
      <c r="GQ18" s="72"/>
      <c r="GR18" s="72"/>
      <c r="GS18" s="72"/>
      <c r="GT18" s="72"/>
      <c r="GU18" s="72"/>
      <c r="GV18" s="72"/>
      <c r="GW18" s="72"/>
      <c r="GX18" s="72"/>
      <c r="GY18" s="72"/>
      <c r="GZ18" s="72"/>
      <c r="HA18" s="72"/>
      <c r="HB18" s="72"/>
      <c r="HC18" s="72"/>
      <c r="HD18" s="72"/>
      <c r="HE18" s="72"/>
      <c r="HF18" s="72"/>
      <c r="HG18" s="72"/>
      <c r="HH18" s="72"/>
      <c r="HI18" s="72"/>
      <c r="HJ18" s="72"/>
      <c r="HK18" s="72"/>
      <c r="HL18" s="72"/>
      <c r="HM18" s="72"/>
      <c r="HN18" s="72"/>
      <c r="HO18" s="72"/>
      <c r="HP18" s="72"/>
      <c r="HQ18" s="72"/>
      <c r="HR18" s="72"/>
      <c r="HS18" s="72"/>
      <c r="HT18" s="72"/>
      <c r="HU18" s="72"/>
      <c r="HV18" s="72"/>
      <c r="HW18" s="72"/>
      <c r="HX18" s="72"/>
      <c r="HY18" s="72"/>
      <c r="HZ18" s="72"/>
      <c r="IA18" s="72"/>
      <c r="IB18" s="72"/>
      <c r="IC18" s="72"/>
      <c r="ID18" s="72"/>
      <c r="IE18" s="72"/>
      <c r="IF18" s="72"/>
      <c r="IG18" s="72"/>
      <c r="IH18" s="72"/>
      <c r="II18" s="72"/>
      <c r="IJ18" s="72"/>
      <c r="IK18" s="72"/>
      <c r="IL18" s="72"/>
      <c r="IM18" s="72"/>
      <c r="IN18" s="72"/>
      <c r="IO18" s="72"/>
      <c r="IP18" s="72"/>
      <c r="IQ18" s="72"/>
      <c r="IR18" s="72"/>
      <c r="IS18" s="72"/>
      <c r="IT18" s="72"/>
      <c r="IU18" s="72"/>
      <c r="IV18" s="72"/>
      <c r="IW18" s="72"/>
    </row>
    <row r="19" spans="1:257" s="23" customFormat="1" x14ac:dyDescent="0.25">
      <c r="A19" s="4"/>
      <c r="B19" s="5"/>
      <c r="C19" s="14"/>
      <c r="D19" s="34"/>
      <c r="E19" s="14"/>
      <c r="F19" s="14"/>
      <c r="G19" s="14"/>
      <c r="H19" s="14"/>
      <c r="I19" s="14"/>
      <c r="J19" s="14"/>
      <c r="K19" s="14"/>
      <c r="L19" s="14"/>
      <c r="M19" s="14"/>
      <c r="N19" s="14"/>
      <c r="O19" s="14"/>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c r="EY19" s="72"/>
      <c r="EZ19" s="72"/>
      <c r="FA19" s="72"/>
      <c r="FB19" s="72"/>
      <c r="FC19" s="72"/>
      <c r="FD19" s="72"/>
      <c r="FE19" s="72"/>
      <c r="FF19" s="72"/>
      <c r="FG19" s="72"/>
      <c r="FH19" s="72"/>
      <c r="FI19" s="72"/>
      <c r="FJ19" s="72"/>
      <c r="FK19" s="72"/>
      <c r="FL19" s="72"/>
      <c r="FM19" s="72"/>
      <c r="FN19" s="72"/>
      <c r="FO19" s="72"/>
      <c r="FP19" s="72"/>
      <c r="FQ19" s="72"/>
      <c r="FR19" s="72"/>
      <c r="FS19" s="72"/>
      <c r="FT19" s="72"/>
      <c r="FU19" s="72"/>
      <c r="FV19" s="72"/>
      <c r="FW19" s="72"/>
      <c r="FX19" s="72"/>
      <c r="FY19" s="72"/>
      <c r="FZ19" s="72"/>
      <c r="GA19" s="72"/>
      <c r="GB19" s="72"/>
      <c r="GC19" s="72"/>
      <c r="GD19" s="72"/>
      <c r="GE19" s="72"/>
      <c r="GF19" s="72"/>
      <c r="GG19" s="72"/>
      <c r="GH19" s="72"/>
      <c r="GI19" s="72"/>
      <c r="GJ19" s="72"/>
      <c r="GK19" s="72"/>
      <c r="GL19" s="72"/>
      <c r="GM19" s="72"/>
      <c r="GN19" s="72"/>
      <c r="GO19" s="72"/>
      <c r="GP19" s="72"/>
      <c r="GQ19" s="72"/>
      <c r="GR19" s="72"/>
      <c r="GS19" s="72"/>
      <c r="GT19" s="72"/>
      <c r="GU19" s="72"/>
      <c r="GV19" s="72"/>
      <c r="GW19" s="72"/>
      <c r="GX19" s="72"/>
      <c r="GY19" s="72"/>
      <c r="GZ19" s="72"/>
      <c r="HA19" s="72"/>
      <c r="HB19" s="72"/>
      <c r="HC19" s="72"/>
      <c r="HD19" s="72"/>
      <c r="HE19" s="72"/>
      <c r="HF19" s="72"/>
      <c r="HG19" s="72"/>
      <c r="HH19" s="72"/>
      <c r="HI19" s="72"/>
      <c r="HJ19" s="72"/>
      <c r="HK19" s="72"/>
      <c r="HL19" s="72"/>
      <c r="HM19" s="72"/>
      <c r="HN19" s="72"/>
      <c r="HO19" s="72"/>
      <c r="HP19" s="72"/>
      <c r="HQ19" s="72"/>
      <c r="HR19" s="72"/>
      <c r="HS19" s="72"/>
      <c r="HT19" s="72"/>
      <c r="HU19" s="72"/>
      <c r="HV19" s="72"/>
      <c r="HW19" s="72"/>
      <c r="HX19" s="72"/>
      <c r="HY19" s="72"/>
      <c r="HZ19" s="72"/>
      <c r="IA19" s="72"/>
      <c r="IB19" s="72"/>
      <c r="IC19" s="72"/>
      <c r="ID19" s="72"/>
      <c r="IE19" s="72"/>
      <c r="IF19" s="72"/>
      <c r="IG19" s="72"/>
      <c r="IH19" s="72"/>
      <c r="II19" s="72"/>
      <c r="IJ19" s="72"/>
      <c r="IK19" s="72"/>
      <c r="IL19" s="72"/>
      <c r="IM19" s="72"/>
      <c r="IN19" s="72"/>
      <c r="IO19" s="72"/>
      <c r="IP19" s="72"/>
      <c r="IQ19" s="72"/>
      <c r="IR19" s="72"/>
      <c r="IS19" s="72"/>
      <c r="IT19" s="72"/>
      <c r="IU19" s="72"/>
      <c r="IV19" s="72"/>
      <c r="IW19" s="72"/>
    </row>
    <row r="20" spans="1:257" s="23" customFormat="1" x14ac:dyDescent="0.25">
      <c r="A20" s="4"/>
      <c r="B20" s="5"/>
      <c r="C20" s="14"/>
      <c r="D20" s="14"/>
      <c r="E20" s="14"/>
      <c r="F20" s="14"/>
      <c r="G20" s="14"/>
      <c r="H20" s="14"/>
      <c r="I20" s="14"/>
      <c r="J20" s="14"/>
      <c r="K20" s="14"/>
      <c r="L20" s="14"/>
      <c r="M20" s="14"/>
      <c r="N20" s="14"/>
      <c r="O20" s="14"/>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c r="EY20" s="72"/>
      <c r="EZ20" s="72"/>
      <c r="FA20" s="72"/>
      <c r="FB20" s="72"/>
      <c r="FC20" s="72"/>
      <c r="FD20" s="72"/>
      <c r="FE20" s="72"/>
      <c r="FF20" s="72"/>
      <c r="FG20" s="72"/>
      <c r="FH20" s="72"/>
      <c r="FI20" s="72"/>
      <c r="FJ20" s="72"/>
      <c r="FK20" s="72"/>
      <c r="FL20" s="72"/>
      <c r="FM20" s="72"/>
      <c r="FN20" s="72"/>
      <c r="FO20" s="72"/>
      <c r="FP20" s="72"/>
      <c r="FQ20" s="72"/>
      <c r="FR20" s="72"/>
      <c r="FS20" s="72"/>
      <c r="FT20" s="72"/>
      <c r="FU20" s="72"/>
      <c r="FV20" s="72"/>
      <c r="FW20" s="72"/>
      <c r="FX20" s="72"/>
      <c r="FY20" s="72"/>
      <c r="FZ20" s="72"/>
      <c r="GA20" s="72"/>
      <c r="GB20" s="72"/>
      <c r="GC20" s="72"/>
      <c r="GD20" s="72"/>
      <c r="GE20" s="72"/>
      <c r="GF20" s="72"/>
      <c r="GG20" s="72"/>
      <c r="GH20" s="72"/>
      <c r="GI20" s="72"/>
      <c r="GJ20" s="72"/>
      <c r="GK20" s="72"/>
      <c r="GL20" s="72"/>
      <c r="GM20" s="72"/>
      <c r="GN20" s="72"/>
      <c r="GO20" s="72"/>
      <c r="GP20" s="72"/>
      <c r="GQ20" s="72"/>
      <c r="GR20" s="72"/>
      <c r="GS20" s="72"/>
      <c r="GT20" s="72"/>
      <c r="GU20" s="72"/>
      <c r="GV20" s="72"/>
      <c r="GW20" s="72"/>
      <c r="GX20" s="72"/>
      <c r="GY20" s="72"/>
      <c r="GZ20" s="72"/>
      <c r="HA20" s="72"/>
      <c r="HB20" s="72"/>
      <c r="HC20" s="72"/>
      <c r="HD20" s="72"/>
      <c r="HE20" s="72"/>
      <c r="HF20" s="72"/>
      <c r="HG20" s="72"/>
      <c r="HH20" s="72"/>
      <c r="HI20" s="72"/>
      <c r="HJ20" s="72"/>
      <c r="HK20" s="72"/>
      <c r="HL20" s="72"/>
      <c r="HM20" s="72"/>
      <c r="HN20" s="72"/>
      <c r="HO20" s="72"/>
      <c r="HP20" s="72"/>
      <c r="HQ20" s="72"/>
      <c r="HR20" s="72"/>
      <c r="HS20" s="72"/>
      <c r="HT20" s="72"/>
      <c r="HU20" s="72"/>
      <c r="HV20" s="72"/>
      <c r="HW20" s="72"/>
      <c r="HX20" s="72"/>
      <c r="HY20" s="72"/>
      <c r="HZ20" s="72"/>
      <c r="IA20" s="72"/>
      <c r="IB20" s="72"/>
      <c r="IC20" s="72"/>
      <c r="ID20" s="72"/>
      <c r="IE20" s="72"/>
      <c r="IF20" s="72"/>
      <c r="IG20" s="72"/>
      <c r="IH20" s="72"/>
      <c r="II20" s="72"/>
      <c r="IJ20" s="72"/>
      <c r="IK20" s="72"/>
      <c r="IL20" s="72"/>
      <c r="IM20" s="72"/>
      <c r="IN20" s="72"/>
      <c r="IO20" s="72"/>
      <c r="IP20" s="72"/>
      <c r="IQ20" s="72"/>
      <c r="IR20" s="72"/>
      <c r="IS20" s="72"/>
      <c r="IT20" s="72"/>
      <c r="IU20" s="72"/>
      <c r="IV20" s="72"/>
      <c r="IW20" s="72"/>
    </row>
    <row r="21" spans="1:257" s="23" customFormat="1" x14ac:dyDescent="0.25">
      <c r="A21" s="4"/>
      <c r="B21" s="5"/>
      <c r="C21" s="14"/>
      <c r="D21" s="34"/>
      <c r="E21" s="14"/>
      <c r="F21" s="14"/>
      <c r="G21" s="14"/>
      <c r="H21" s="14"/>
      <c r="I21" s="14"/>
      <c r="J21" s="14"/>
      <c r="K21" s="14"/>
      <c r="L21" s="14"/>
      <c r="M21" s="14"/>
      <c r="N21" s="14"/>
      <c r="O21" s="14"/>
      <c r="Q21" s="72"/>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2"/>
      <c r="AT21" s="72"/>
      <c r="AU21" s="72"/>
      <c r="AV21" s="72"/>
      <c r="AW21" s="72"/>
      <c r="AX21" s="72"/>
      <c r="AY21" s="72"/>
      <c r="AZ21" s="72"/>
      <c r="BA21" s="72"/>
      <c r="BB21" s="72"/>
      <c r="BC21" s="72"/>
      <c r="BD21" s="72"/>
      <c r="BE21" s="72"/>
      <c r="BF21" s="72"/>
      <c r="BG21" s="72"/>
      <c r="BH21" s="72"/>
      <c r="BI21" s="72"/>
      <c r="BJ21" s="72"/>
      <c r="BK21" s="72"/>
      <c r="BL21" s="72"/>
      <c r="BM21" s="72"/>
      <c r="BN21" s="72"/>
      <c r="BO21" s="72"/>
      <c r="BP21" s="72"/>
      <c r="BQ21" s="72"/>
      <c r="BR21" s="72"/>
      <c r="BS21" s="72"/>
      <c r="BT21" s="72"/>
      <c r="BU21" s="72"/>
      <c r="BV21" s="72"/>
      <c r="BW21" s="72"/>
      <c r="BX21" s="72"/>
      <c r="BY21" s="72"/>
      <c r="BZ21" s="72"/>
      <c r="CA21" s="72"/>
      <c r="CB21" s="72"/>
      <c r="CC21" s="72"/>
      <c r="CD21" s="72"/>
      <c r="CE21" s="72"/>
      <c r="CF21" s="72"/>
      <c r="CG21" s="72"/>
      <c r="CH21" s="72"/>
      <c r="CI21" s="72"/>
      <c r="CJ21" s="72"/>
      <c r="CK21" s="72"/>
      <c r="CL21" s="72"/>
      <c r="CM21" s="72"/>
      <c r="CN21" s="72"/>
      <c r="CO21" s="72"/>
      <c r="CP21" s="72"/>
      <c r="CQ21" s="72"/>
      <c r="CR21" s="72"/>
      <c r="CS21" s="72"/>
      <c r="CT21" s="72"/>
      <c r="CU21" s="72"/>
      <c r="CV21" s="72"/>
      <c r="CW21" s="72"/>
      <c r="CX21" s="72"/>
      <c r="CY21" s="72"/>
      <c r="CZ21" s="72"/>
      <c r="DA21" s="72"/>
      <c r="DB21" s="72"/>
      <c r="DC21" s="72"/>
      <c r="DD21" s="72"/>
      <c r="DE21" s="72"/>
      <c r="DF21" s="72"/>
      <c r="DG21" s="72"/>
      <c r="DH21" s="72"/>
      <c r="DI21" s="72"/>
      <c r="DJ21" s="72"/>
      <c r="DK21" s="72"/>
      <c r="DL21" s="72"/>
      <c r="DM21" s="72"/>
      <c r="DN21" s="72"/>
      <c r="DO21" s="72"/>
      <c r="DP21" s="72"/>
      <c r="DQ21" s="72"/>
      <c r="DR21" s="72"/>
      <c r="DS21" s="72"/>
      <c r="DT21" s="72"/>
      <c r="DU21" s="72"/>
      <c r="DV21" s="72"/>
      <c r="DW21" s="72"/>
      <c r="DX21" s="72"/>
      <c r="DY21" s="72"/>
      <c r="DZ21" s="72"/>
      <c r="EA21" s="72"/>
      <c r="EB21" s="72"/>
      <c r="EC21" s="72"/>
      <c r="ED21" s="72"/>
      <c r="EE21" s="72"/>
      <c r="EF21" s="72"/>
      <c r="EG21" s="72"/>
      <c r="EH21" s="72"/>
      <c r="EI21" s="72"/>
      <c r="EJ21" s="72"/>
      <c r="EK21" s="72"/>
      <c r="EL21" s="72"/>
      <c r="EM21" s="72"/>
      <c r="EN21" s="72"/>
      <c r="EO21" s="72"/>
      <c r="EP21" s="72"/>
      <c r="EQ21" s="72"/>
      <c r="ER21" s="72"/>
      <c r="ES21" s="72"/>
      <c r="ET21" s="72"/>
      <c r="EU21" s="72"/>
      <c r="EV21" s="72"/>
      <c r="EW21" s="72"/>
      <c r="EX21" s="72"/>
      <c r="EY21" s="72"/>
      <c r="EZ21" s="72"/>
      <c r="FA21" s="72"/>
      <c r="FB21" s="72"/>
      <c r="FC21" s="72"/>
      <c r="FD21" s="72"/>
      <c r="FE21" s="72"/>
      <c r="FF21" s="72"/>
      <c r="FG21" s="72"/>
      <c r="FH21" s="72"/>
      <c r="FI21" s="72"/>
      <c r="FJ21" s="72"/>
      <c r="FK21" s="72"/>
      <c r="FL21" s="72"/>
      <c r="FM21" s="72"/>
      <c r="FN21" s="72"/>
      <c r="FO21" s="72"/>
      <c r="FP21" s="72"/>
      <c r="FQ21" s="72"/>
      <c r="FR21" s="72"/>
      <c r="FS21" s="72"/>
      <c r="FT21" s="72"/>
      <c r="FU21" s="72"/>
      <c r="FV21" s="72"/>
      <c r="FW21" s="72"/>
      <c r="FX21" s="72"/>
      <c r="FY21" s="72"/>
      <c r="FZ21" s="72"/>
      <c r="GA21" s="72"/>
      <c r="GB21" s="72"/>
      <c r="GC21" s="72"/>
      <c r="GD21" s="72"/>
      <c r="GE21" s="72"/>
      <c r="GF21" s="72"/>
      <c r="GG21" s="72"/>
      <c r="GH21" s="72"/>
      <c r="GI21" s="72"/>
      <c r="GJ21" s="72"/>
      <c r="GK21" s="72"/>
      <c r="GL21" s="72"/>
      <c r="GM21" s="72"/>
      <c r="GN21" s="72"/>
      <c r="GO21" s="72"/>
      <c r="GP21" s="72"/>
      <c r="GQ21" s="72"/>
      <c r="GR21" s="72"/>
      <c r="GS21" s="72"/>
      <c r="GT21" s="72"/>
      <c r="GU21" s="72"/>
      <c r="GV21" s="72"/>
      <c r="GW21" s="72"/>
      <c r="GX21" s="72"/>
      <c r="GY21" s="72"/>
      <c r="GZ21" s="72"/>
      <c r="HA21" s="72"/>
      <c r="HB21" s="72"/>
      <c r="HC21" s="72"/>
      <c r="HD21" s="72"/>
      <c r="HE21" s="72"/>
      <c r="HF21" s="72"/>
      <c r="HG21" s="72"/>
      <c r="HH21" s="72"/>
      <c r="HI21" s="72"/>
      <c r="HJ21" s="72"/>
      <c r="HK21" s="72"/>
      <c r="HL21" s="72"/>
      <c r="HM21" s="72"/>
      <c r="HN21" s="72"/>
      <c r="HO21" s="72"/>
      <c r="HP21" s="72"/>
      <c r="HQ21" s="72"/>
      <c r="HR21" s="72"/>
      <c r="HS21" s="72"/>
      <c r="HT21" s="72"/>
      <c r="HU21" s="72"/>
      <c r="HV21" s="72"/>
      <c r="HW21" s="72"/>
      <c r="HX21" s="72"/>
      <c r="HY21" s="72"/>
      <c r="HZ21" s="72"/>
      <c r="IA21" s="72"/>
      <c r="IB21" s="72"/>
      <c r="IC21" s="72"/>
      <c r="ID21" s="72"/>
      <c r="IE21" s="72"/>
      <c r="IF21" s="72"/>
      <c r="IG21" s="72"/>
      <c r="IH21" s="72"/>
      <c r="II21" s="72"/>
      <c r="IJ21" s="72"/>
      <c r="IK21" s="72"/>
      <c r="IL21" s="72"/>
      <c r="IM21" s="72"/>
      <c r="IN21" s="72"/>
      <c r="IO21" s="72"/>
      <c r="IP21" s="72"/>
      <c r="IQ21" s="72"/>
      <c r="IR21" s="72"/>
      <c r="IS21" s="72"/>
      <c r="IT21" s="72"/>
      <c r="IU21" s="72"/>
      <c r="IV21" s="72"/>
      <c r="IW21" s="72"/>
    </row>
    <row r="22" spans="1:257" s="23" customFormat="1" x14ac:dyDescent="0.25">
      <c r="A22" s="4"/>
      <c r="B22" s="5"/>
      <c r="C22" s="14"/>
      <c r="D22" s="14"/>
      <c r="E22" s="14"/>
      <c r="F22" s="14"/>
      <c r="G22" s="14"/>
      <c r="H22" s="14"/>
      <c r="I22" s="14"/>
      <c r="J22" s="14"/>
      <c r="K22" s="14"/>
      <c r="L22" s="14"/>
      <c r="M22" s="14"/>
      <c r="N22" s="14"/>
      <c r="O22" s="14"/>
      <c r="Q22" s="72"/>
      <c r="R22" s="72"/>
      <c r="S22" s="72"/>
      <c r="T22" s="72"/>
      <c r="U22" s="72"/>
      <c r="V22" s="72"/>
      <c r="W22" s="72"/>
      <c r="X22" s="72"/>
      <c r="Y22" s="72"/>
      <c r="Z22" s="72"/>
      <c r="AA22" s="72"/>
      <c r="AB22" s="72"/>
      <c r="AC22" s="72"/>
      <c r="AD22" s="72"/>
      <c r="AE22" s="72"/>
      <c r="AF22" s="72"/>
      <c r="AG22" s="72"/>
      <c r="AH22" s="72"/>
      <c r="AI22" s="72"/>
      <c r="AJ22" s="72"/>
      <c r="AK22" s="72"/>
      <c r="AL22" s="72"/>
      <c r="AM22" s="72"/>
      <c r="AN22" s="72"/>
      <c r="AO22" s="72"/>
      <c r="AP22" s="72"/>
      <c r="AQ22" s="72"/>
      <c r="AR22" s="72"/>
      <c r="AS22" s="72"/>
      <c r="AT22" s="72"/>
      <c r="AU22" s="72"/>
      <c r="AV22" s="72"/>
      <c r="AW22" s="72"/>
      <c r="AX22" s="72"/>
      <c r="AY22" s="72"/>
      <c r="AZ22" s="72"/>
      <c r="BA22" s="72"/>
      <c r="BB22" s="72"/>
      <c r="BC22" s="72"/>
      <c r="BD22" s="72"/>
      <c r="BE22" s="72"/>
      <c r="BF22" s="72"/>
      <c r="BG22" s="72"/>
      <c r="BH22" s="72"/>
      <c r="BI22" s="72"/>
      <c r="BJ22" s="72"/>
      <c r="BK22" s="72"/>
      <c r="BL22" s="72"/>
      <c r="BM22" s="72"/>
      <c r="BN22" s="72"/>
      <c r="BO22" s="72"/>
      <c r="BP22" s="72"/>
      <c r="BQ22" s="72"/>
      <c r="BR22" s="72"/>
      <c r="BS22" s="72"/>
      <c r="BT22" s="72"/>
      <c r="BU22" s="72"/>
      <c r="BV22" s="72"/>
      <c r="BW22" s="72"/>
      <c r="BX22" s="72"/>
      <c r="BY22" s="72"/>
      <c r="BZ22" s="72"/>
      <c r="CA22" s="72"/>
      <c r="CB22" s="72"/>
      <c r="CC22" s="72"/>
      <c r="CD22" s="72"/>
      <c r="CE22" s="72"/>
      <c r="CF22" s="72"/>
      <c r="CG22" s="72"/>
      <c r="CH22" s="72"/>
      <c r="CI22" s="72"/>
      <c r="CJ22" s="72"/>
      <c r="CK22" s="72"/>
      <c r="CL22" s="72"/>
      <c r="CM22" s="72"/>
      <c r="CN22" s="72"/>
      <c r="CO22" s="72"/>
      <c r="CP22" s="72"/>
      <c r="CQ22" s="72"/>
      <c r="CR22" s="72"/>
      <c r="CS22" s="72"/>
      <c r="CT22" s="72"/>
      <c r="CU22" s="72"/>
      <c r="CV22" s="72"/>
      <c r="CW22" s="72"/>
      <c r="CX22" s="72"/>
      <c r="CY22" s="72"/>
      <c r="CZ22" s="72"/>
      <c r="DA22" s="72"/>
      <c r="DB22" s="72"/>
      <c r="DC22" s="72"/>
      <c r="DD22" s="72"/>
      <c r="DE22" s="72"/>
      <c r="DF22" s="72"/>
      <c r="DG22" s="72"/>
      <c r="DH22" s="72"/>
      <c r="DI22" s="72"/>
      <c r="DJ22" s="72"/>
      <c r="DK22" s="72"/>
      <c r="DL22" s="72"/>
      <c r="DM22" s="72"/>
      <c r="DN22" s="72"/>
      <c r="DO22" s="72"/>
      <c r="DP22" s="72"/>
      <c r="DQ22" s="72"/>
      <c r="DR22" s="72"/>
      <c r="DS22" s="72"/>
      <c r="DT22" s="72"/>
      <c r="DU22" s="72"/>
      <c r="DV22" s="72"/>
      <c r="DW22" s="72"/>
      <c r="DX22" s="72"/>
      <c r="DY22" s="72"/>
      <c r="DZ22" s="72"/>
      <c r="EA22" s="72"/>
      <c r="EB22" s="72"/>
      <c r="EC22" s="72"/>
      <c r="ED22" s="72"/>
      <c r="EE22" s="72"/>
      <c r="EF22" s="72"/>
      <c r="EG22" s="72"/>
      <c r="EH22" s="72"/>
      <c r="EI22" s="72"/>
      <c r="EJ22" s="72"/>
      <c r="EK22" s="72"/>
      <c r="EL22" s="72"/>
      <c r="EM22" s="72"/>
      <c r="EN22" s="72"/>
      <c r="EO22" s="72"/>
      <c r="EP22" s="72"/>
      <c r="EQ22" s="72"/>
      <c r="ER22" s="72"/>
      <c r="ES22" s="72"/>
      <c r="ET22" s="72"/>
      <c r="EU22" s="72"/>
      <c r="EV22" s="72"/>
      <c r="EW22" s="72"/>
      <c r="EX22" s="72"/>
      <c r="EY22" s="72"/>
      <c r="EZ22" s="72"/>
      <c r="FA22" s="72"/>
      <c r="FB22" s="72"/>
      <c r="FC22" s="72"/>
      <c r="FD22" s="72"/>
      <c r="FE22" s="72"/>
      <c r="FF22" s="72"/>
      <c r="FG22" s="72"/>
      <c r="FH22" s="72"/>
      <c r="FI22" s="72"/>
      <c r="FJ22" s="72"/>
      <c r="FK22" s="72"/>
      <c r="FL22" s="72"/>
      <c r="FM22" s="72"/>
      <c r="FN22" s="72"/>
      <c r="FO22" s="72"/>
      <c r="FP22" s="72"/>
      <c r="FQ22" s="72"/>
      <c r="FR22" s="72"/>
      <c r="FS22" s="72"/>
      <c r="FT22" s="72"/>
      <c r="FU22" s="72"/>
      <c r="FV22" s="72"/>
      <c r="FW22" s="72"/>
      <c r="FX22" s="72"/>
      <c r="FY22" s="72"/>
      <c r="FZ22" s="72"/>
      <c r="GA22" s="72"/>
      <c r="GB22" s="72"/>
      <c r="GC22" s="72"/>
      <c r="GD22" s="72"/>
      <c r="GE22" s="72"/>
      <c r="GF22" s="72"/>
      <c r="GG22" s="72"/>
      <c r="GH22" s="72"/>
      <c r="GI22" s="72"/>
      <c r="GJ22" s="72"/>
      <c r="GK22" s="72"/>
      <c r="GL22" s="72"/>
      <c r="GM22" s="72"/>
      <c r="GN22" s="72"/>
      <c r="GO22" s="72"/>
      <c r="GP22" s="72"/>
      <c r="GQ22" s="72"/>
      <c r="GR22" s="72"/>
      <c r="GS22" s="72"/>
      <c r="GT22" s="72"/>
      <c r="GU22" s="72"/>
      <c r="GV22" s="72"/>
      <c r="GW22" s="72"/>
      <c r="GX22" s="72"/>
      <c r="GY22" s="72"/>
      <c r="GZ22" s="72"/>
      <c r="HA22" s="72"/>
      <c r="HB22" s="72"/>
      <c r="HC22" s="72"/>
      <c r="HD22" s="72"/>
      <c r="HE22" s="72"/>
      <c r="HF22" s="72"/>
      <c r="HG22" s="72"/>
      <c r="HH22" s="72"/>
      <c r="HI22" s="72"/>
      <c r="HJ22" s="72"/>
      <c r="HK22" s="72"/>
      <c r="HL22" s="72"/>
      <c r="HM22" s="72"/>
      <c r="HN22" s="72"/>
      <c r="HO22" s="72"/>
      <c r="HP22" s="72"/>
      <c r="HQ22" s="72"/>
      <c r="HR22" s="72"/>
      <c r="HS22" s="72"/>
      <c r="HT22" s="72"/>
      <c r="HU22" s="72"/>
      <c r="HV22" s="72"/>
      <c r="HW22" s="72"/>
      <c r="HX22" s="72"/>
      <c r="HY22" s="72"/>
      <c r="HZ22" s="72"/>
      <c r="IA22" s="72"/>
      <c r="IB22" s="72"/>
      <c r="IC22" s="72"/>
      <c r="ID22" s="72"/>
      <c r="IE22" s="72"/>
      <c r="IF22" s="72"/>
      <c r="IG22" s="72"/>
      <c r="IH22" s="72"/>
      <c r="II22" s="72"/>
      <c r="IJ22" s="72"/>
      <c r="IK22" s="72"/>
      <c r="IL22" s="72"/>
      <c r="IM22" s="72"/>
      <c r="IN22" s="72"/>
      <c r="IO22" s="72"/>
      <c r="IP22" s="72"/>
      <c r="IQ22" s="72"/>
      <c r="IR22" s="72"/>
      <c r="IS22" s="72"/>
      <c r="IT22" s="72"/>
      <c r="IU22" s="72"/>
      <c r="IV22" s="72"/>
      <c r="IW22" s="72"/>
    </row>
    <row r="23" spans="1:257" s="23" customFormat="1" x14ac:dyDescent="0.25">
      <c r="A23" s="4"/>
      <c r="B23" s="5"/>
      <c r="C23" s="14"/>
      <c r="D23" s="34"/>
      <c r="E23" s="14"/>
      <c r="F23" s="14"/>
      <c r="G23" s="14"/>
      <c r="H23" s="14"/>
      <c r="I23" s="14"/>
      <c r="J23" s="14"/>
      <c r="K23" s="14"/>
      <c r="L23" s="14"/>
      <c r="M23" s="14"/>
      <c r="N23" s="14"/>
      <c r="O23" s="14"/>
      <c r="Q23" s="72"/>
      <c r="R23" s="72"/>
      <c r="S23" s="72"/>
      <c r="T23" s="72"/>
      <c r="U23" s="72"/>
      <c r="V23" s="72"/>
      <c r="W23" s="72"/>
      <c r="X23" s="72"/>
      <c r="Y23" s="72"/>
      <c r="Z23" s="72"/>
      <c r="AA23" s="72"/>
      <c r="AB23" s="72"/>
      <c r="AC23" s="72"/>
      <c r="AD23" s="72"/>
      <c r="AE23" s="72"/>
      <c r="AF23" s="72"/>
      <c r="AG23" s="72"/>
      <c r="AH23" s="72"/>
      <c r="AI23" s="72"/>
      <c r="AJ23" s="72"/>
      <c r="AK23" s="72"/>
      <c r="AL23" s="72"/>
      <c r="AM23" s="72"/>
      <c r="AN23" s="72"/>
      <c r="AO23" s="72"/>
      <c r="AP23" s="72"/>
      <c r="AQ23" s="72"/>
      <c r="AR23" s="72"/>
      <c r="AS23" s="72"/>
      <c r="AT23" s="72"/>
      <c r="AU23" s="72"/>
      <c r="AV23" s="72"/>
      <c r="AW23" s="72"/>
      <c r="AX23" s="72"/>
      <c r="AY23" s="72"/>
      <c r="AZ23" s="72"/>
      <c r="BA23" s="72"/>
      <c r="BB23" s="72"/>
      <c r="BC23" s="72"/>
      <c r="BD23" s="72"/>
      <c r="BE23" s="72"/>
      <c r="BF23" s="72"/>
      <c r="BG23" s="72"/>
      <c r="BH23" s="72"/>
      <c r="BI23" s="72"/>
      <c r="BJ23" s="72"/>
      <c r="BK23" s="72"/>
      <c r="BL23" s="72"/>
      <c r="BM23" s="72"/>
      <c r="BN23" s="72"/>
      <c r="BO23" s="72"/>
      <c r="BP23" s="72"/>
      <c r="BQ23" s="72"/>
      <c r="BR23" s="72"/>
      <c r="BS23" s="72"/>
      <c r="BT23" s="72"/>
      <c r="BU23" s="72"/>
      <c r="BV23" s="72"/>
      <c r="BW23" s="72"/>
      <c r="BX23" s="72"/>
      <c r="BY23" s="72"/>
      <c r="BZ23" s="72"/>
      <c r="CA23" s="72"/>
      <c r="CB23" s="72"/>
      <c r="CC23" s="72"/>
      <c r="CD23" s="72"/>
      <c r="CE23" s="72"/>
      <c r="CF23" s="72"/>
      <c r="CG23" s="72"/>
      <c r="CH23" s="72"/>
      <c r="CI23" s="72"/>
      <c r="CJ23" s="72"/>
      <c r="CK23" s="72"/>
      <c r="CL23" s="72"/>
      <c r="CM23" s="72"/>
      <c r="CN23" s="72"/>
      <c r="CO23" s="72"/>
      <c r="CP23" s="72"/>
      <c r="CQ23" s="72"/>
      <c r="CR23" s="72"/>
      <c r="CS23" s="72"/>
      <c r="CT23" s="72"/>
      <c r="CU23" s="72"/>
      <c r="CV23" s="72"/>
      <c r="CW23" s="72"/>
      <c r="CX23" s="72"/>
      <c r="CY23" s="72"/>
      <c r="CZ23" s="72"/>
      <c r="DA23" s="72"/>
      <c r="DB23" s="72"/>
      <c r="DC23" s="72"/>
      <c r="DD23" s="72"/>
      <c r="DE23" s="72"/>
      <c r="DF23" s="72"/>
      <c r="DG23" s="72"/>
      <c r="DH23" s="72"/>
      <c r="DI23" s="72"/>
      <c r="DJ23" s="72"/>
      <c r="DK23" s="72"/>
      <c r="DL23" s="72"/>
      <c r="DM23" s="72"/>
      <c r="DN23" s="72"/>
      <c r="DO23" s="72"/>
      <c r="DP23" s="72"/>
      <c r="DQ23" s="72"/>
      <c r="DR23" s="72"/>
      <c r="DS23" s="72"/>
      <c r="DT23" s="72"/>
      <c r="DU23" s="72"/>
      <c r="DV23" s="72"/>
      <c r="DW23" s="72"/>
      <c r="DX23" s="72"/>
      <c r="DY23" s="72"/>
      <c r="DZ23" s="72"/>
      <c r="EA23" s="72"/>
      <c r="EB23" s="72"/>
      <c r="EC23" s="72"/>
      <c r="ED23" s="72"/>
      <c r="EE23" s="72"/>
      <c r="EF23" s="72"/>
      <c r="EG23" s="72"/>
      <c r="EH23" s="72"/>
      <c r="EI23" s="72"/>
      <c r="EJ23" s="72"/>
      <c r="EK23" s="72"/>
      <c r="EL23" s="72"/>
      <c r="EM23" s="72"/>
      <c r="EN23" s="72"/>
      <c r="EO23" s="72"/>
      <c r="EP23" s="72"/>
      <c r="EQ23" s="72"/>
      <c r="ER23" s="72"/>
      <c r="ES23" s="72"/>
      <c r="ET23" s="72"/>
      <c r="EU23" s="72"/>
      <c r="EV23" s="72"/>
      <c r="EW23" s="72"/>
      <c r="EX23" s="72"/>
      <c r="EY23" s="72"/>
      <c r="EZ23" s="72"/>
      <c r="FA23" s="72"/>
      <c r="FB23" s="72"/>
      <c r="FC23" s="72"/>
      <c r="FD23" s="72"/>
      <c r="FE23" s="72"/>
      <c r="FF23" s="72"/>
      <c r="FG23" s="72"/>
      <c r="FH23" s="72"/>
      <c r="FI23" s="72"/>
      <c r="FJ23" s="72"/>
      <c r="FK23" s="72"/>
      <c r="FL23" s="72"/>
      <c r="FM23" s="72"/>
      <c r="FN23" s="72"/>
      <c r="FO23" s="72"/>
      <c r="FP23" s="72"/>
      <c r="FQ23" s="72"/>
      <c r="FR23" s="72"/>
      <c r="FS23" s="72"/>
      <c r="FT23" s="72"/>
      <c r="FU23" s="72"/>
      <c r="FV23" s="72"/>
      <c r="FW23" s="72"/>
      <c r="FX23" s="72"/>
      <c r="FY23" s="72"/>
      <c r="FZ23" s="72"/>
      <c r="GA23" s="72"/>
      <c r="GB23" s="72"/>
      <c r="GC23" s="72"/>
      <c r="GD23" s="72"/>
      <c r="GE23" s="72"/>
      <c r="GF23" s="72"/>
      <c r="GG23" s="72"/>
      <c r="GH23" s="72"/>
      <c r="GI23" s="72"/>
      <c r="GJ23" s="72"/>
      <c r="GK23" s="72"/>
      <c r="GL23" s="72"/>
      <c r="GM23" s="72"/>
      <c r="GN23" s="72"/>
      <c r="GO23" s="72"/>
      <c r="GP23" s="72"/>
      <c r="GQ23" s="72"/>
      <c r="GR23" s="72"/>
      <c r="GS23" s="72"/>
      <c r="GT23" s="72"/>
      <c r="GU23" s="72"/>
      <c r="GV23" s="72"/>
      <c r="GW23" s="72"/>
      <c r="GX23" s="72"/>
      <c r="GY23" s="72"/>
      <c r="GZ23" s="72"/>
      <c r="HA23" s="72"/>
      <c r="HB23" s="72"/>
      <c r="HC23" s="72"/>
      <c r="HD23" s="72"/>
      <c r="HE23" s="72"/>
      <c r="HF23" s="72"/>
      <c r="HG23" s="72"/>
      <c r="HH23" s="72"/>
      <c r="HI23" s="72"/>
      <c r="HJ23" s="72"/>
      <c r="HK23" s="72"/>
      <c r="HL23" s="72"/>
      <c r="HM23" s="72"/>
      <c r="HN23" s="72"/>
      <c r="HO23" s="72"/>
      <c r="HP23" s="72"/>
      <c r="HQ23" s="72"/>
      <c r="HR23" s="72"/>
      <c r="HS23" s="72"/>
      <c r="HT23" s="72"/>
      <c r="HU23" s="72"/>
      <c r="HV23" s="72"/>
      <c r="HW23" s="72"/>
      <c r="HX23" s="72"/>
      <c r="HY23" s="72"/>
      <c r="HZ23" s="72"/>
      <c r="IA23" s="72"/>
      <c r="IB23" s="72"/>
      <c r="IC23" s="72"/>
      <c r="ID23" s="72"/>
      <c r="IE23" s="72"/>
      <c r="IF23" s="72"/>
      <c r="IG23" s="72"/>
      <c r="IH23" s="72"/>
      <c r="II23" s="72"/>
      <c r="IJ23" s="72"/>
      <c r="IK23" s="72"/>
      <c r="IL23" s="72"/>
      <c r="IM23" s="72"/>
      <c r="IN23" s="72"/>
      <c r="IO23" s="72"/>
      <c r="IP23" s="72"/>
      <c r="IQ23" s="72"/>
      <c r="IR23" s="72"/>
      <c r="IS23" s="72"/>
      <c r="IT23" s="72"/>
      <c r="IU23" s="72"/>
      <c r="IV23" s="72"/>
      <c r="IW23" s="72"/>
    </row>
    <row r="24" spans="1:257" s="23" customFormat="1" x14ac:dyDescent="0.25">
      <c r="A24" s="4"/>
      <c r="B24" s="5"/>
      <c r="C24" s="14"/>
      <c r="D24" s="14"/>
      <c r="E24" s="14"/>
      <c r="F24" s="14"/>
      <c r="G24" s="14"/>
      <c r="H24" s="14"/>
      <c r="I24" s="14"/>
      <c r="J24" s="14"/>
      <c r="K24" s="14"/>
      <c r="L24" s="14"/>
      <c r="M24" s="14"/>
      <c r="N24" s="14"/>
      <c r="O24" s="14"/>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72"/>
      <c r="BC24" s="72"/>
      <c r="BD24" s="72"/>
      <c r="BE24" s="72"/>
      <c r="BF24" s="72"/>
      <c r="BG24" s="72"/>
      <c r="BH24" s="72"/>
      <c r="BI24" s="72"/>
      <c r="BJ24" s="72"/>
      <c r="BK24" s="72"/>
      <c r="BL24" s="72"/>
      <c r="BM24" s="72"/>
      <c r="BN24" s="72"/>
      <c r="BO24" s="72"/>
      <c r="BP24" s="72"/>
      <c r="BQ24" s="72"/>
      <c r="BR24" s="72"/>
      <c r="BS24" s="72"/>
      <c r="BT24" s="72"/>
      <c r="BU24" s="72"/>
      <c r="BV24" s="72"/>
      <c r="BW24" s="72"/>
      <c r="BX24" s="72"/>
      <c r="BY24" s="72"/>
      <c r="BZ24" s="72"/>
      <c r="CA24" s="72"/>
      <c r="CB24" s="72"/>
      <c r="CC24" s="72"/>
      <c r="CD24" s="72"/>
      <c r="CE24" s="72"/>
      <c r="CF24" s="72"/>
      <c r="CG24" s="72"/>
      <c r="CH24" s="72"/>
      <c r="CI24" s="72"/>
      <c r="CJ24" s="72"/>
      <c r="CK24" s="72"/>
      <c r="CL24" s="72"/>
      <c r="CM24" s="72"/>
      <c r="CN24" s="72"/>
      <c r="CO24" s="72"/>
      <c r="CP24" s="72"/>
      <c r="CQ24" s="72"/>
      <c r="CR24" s="72"/>
      <c r="CS24" s="72"/>
      <c r="CT24" s="72"/>
      <c r="CU24" s="72"/>
      <c r="CV24" s="72"/>
      <c r="CW24" s="72"/>
      <c r="CX24" s="72"/>
      <c r="CY24" s="72"/>
      <c r="CZ24" s="72"/>
      <c r="DA24" s="72"/>
      <c r="DB24" s="72"/>
      <c r="DC24" s="72"/>
      <c r="DD24" s="72"/>
      <c r="DE24" s="72"/>
      <c r="DF24" s="72"/>
      <c r="DG24" s="72"/>
      <c r="DH24" s="72"/>
      <c r="DI24" s="72"/>
      <c r="DJ24" s="72"/>
      <c r="DK24" s="72"/>
      <c r="DL24" s="72"/>
      <c r="DM24" s="72"/>
      <c r="DN24" s="72"/>
      <c r="DO24" s="72"/>
      <c r="DP24" s="72"/>
      <c r="DQ24" s="72"/>
      <c r="DR24" s="72"/>
      <c r="DS24" s="72"/>
      <c r="DT24" s="72"/>
      <c r="DU24" s="72"/>
      <c r="DV24" s="72"/>
      <c r="DW24" s="72"/>
      <c r="DX24" s="72"/>
      <c r="DY24" s="72"/>
      <c r="DZ24" s="72"/>
      <c r="EA24" s="72"/>
      <c r="EB24" s="72"/>
      <c r="EC24" s="72"/>
      <c r="ED24" s="72"/>
      <c r="EE24" s="72"/>
      <c r="EF24" s="72"/>
      <c r="EG24" s="72"/>
      <c r="EH24" s="72"/>
      <c r="EI24" s="72"/>
      <c r="EJ24" s="72"/>
      <c r="EK24" s="72"/>
      <c r="EL24" s="72"/>
      <c r="EM24" s="72"/>
      <c r="EN24" s="72"/>
      <c r="EO24" s="72"/>
      <c r="EP24" s="72"/>
      <c r="EQ24" s="72"/>
      <c r="ER24" s="72"/>
      <c r="ES24" s="72"/>
      <c r="ET24" s="72"/>
      <c r="EU24" s="72"/>
      <c r="EV24" s="72"/>
      <c r="EW24" s="72"/>
      <c r="EX24" s="72"/>
      <c r="EY24" s="72"/>
      <c r="EZ24" s="72"/>
      <c r="FA24" s="72"/>
      <c r="FB24" s="72"/>
      <c r="FC24" s="72"/>
      <c r="FD24" s="72"/>
      <c r="FE24" s="72"/>
      <c r="FF24" s="72"/>
      <c r="FG24" s="72"/>
      <c r="FH24" s="72"/>
      <c r="FI24" s="72"/>
      <c r="FJ24" s="72"/>
      <c r="FK24" s="72"/>
      <c r="FL24" s="72"/>
      <c r="FM24" s="72"/>
      <c r="FN24" s="72"/>
      <c r="FO24" s="72"/>
      <c r="FP24" s="72"/>
      <c r="FQ24" s="72"/>
      <c r="FR24" s="72"/>
      <c r="FS24" s="72"/>
      <c r="FT24" s="72"/>
      <c r="FU24" s="72"/>
      <c r="FV24" s="72"/>
      <c r="FW24" s="72"/>
      <c r="FX24" s="72"/>
      <c r="FY24" s="72"/>
      <c r="FZ24" s="72"/>
      <c r="GA24" s="72"/>
      <c r="GB24" s="72"/>
      <c r="GC24" s="72"/>
      <c r="GD24" s="72"/>
      <c r="GE24" s="72"/>
      <c r="GF24" s="72"/>
      <c r="GG24" s="72"/>
      <c r="GH24" s="72"/>
      <c r="GI24" s="72"/>
      <c r="GJ24" s="72"/>
      <c r="GK24" s="72"/>
      <c r="GL24" s="72"/>
      <c r="GM24" s="72"/>
      <c r="GN24" s="72"/>
      <c r="GO24" s="72"/>
      <c r="GP24" s="72"/>
      <c r="GQ24" s="72"/>
      <c r="GR24" s="72"/>
      <c r="GS24" s="72"/>
      <c r="GT24" s="72"/>
      <c r="GU24" s="72"/>
      <c r="GV24" s="72"/>
      <c r="GW24" s="72"/>
      <c r="GX24" s="72"/>
      <c r="GY24" s="72"/>
      <c r="GZ24" s="72"/>
      <c r="HA24" s="72"/>
      <c r="HB24" s="72"/>
      <c r="HC24" s="72"/>
      <c r="HD24" s="72"/>
      <c r="HE24" s="72"/>
      <c r="HF24" s="72"/>
      <c r="HG24" s="72"/>
      <c r="HH24" s="72"/>
      <c r="HI24" s="72"/>
      <c r="HJ24" s="72"/>
      <c r="HK24" s="72"/>
      <c r="HL24" s="72"/>
      <c r="HM24" s="72"/>
      <c r="HN24" s="72"/>
      <c r="HO24" s="72"/>
      <c r="HP24" s="72"/>
      <c r="HQ24" s="72"/>
      <c r="HR24" s="72"/>
      <c r="HS24" s="72"/>
      <c r="HT24" s="72"/>
      <c r="HU24" s="72"/>
      <c r="HV24" s="72"/>
      <c r="HW24" s="72"/>
      <c r="HX24" s="72"/>
      <c r="HY24" s="72"/>
      <c r="HZ24" s="72"/>
      <c r="IA24" s="72"/>
      <c r="IB24" s="72"/>
      <c r="IC24" s="72"/>
      <c r="ID24" s="72"/>
      <c r="IE24" s="72"/>
      <c r="IF24" s="72"/>
      <c r="IG24" s="72"/>
      <c r="IH24" s="72"/>
      <c r="II24" s="72"/>
      <c r="IJ24" s="72"/>
      <c r="IK24" s="72"/>
      <c r="IL24" s="72"/>
      <c r="IM24" s="72"/>
      <c r="IN24" s="72"/>
      <c r="IO24" s="72"/>
      <c r="IP24" s="72"/>
      <c r="IQ24" s="72"/>
      <c r="IR24" s="72"/>
      <c r="IS24" s="72"/>
      <c r="IT24" s="72"/>
      <c r="IU24" s="72"/>
      <c r="IV24" s="72"/>
      <c r="IW24" s="72"/>
    </row>
    <row r="25" spans="1:257" s="23" customFormat="1" x14ac:dyDescent="0.25">
      <c r="A25" s="4"/>
      <c r="B25" s="5"/>
      <c r="C25" s="14"/>
      <c r="D25" s="34"/>
      <c r="E25" s="14"/>
      <c r="F25" s="14"/>
      <c r="G25" s="14"/>
      <c r="H25" s="14"/>
      <c r="I25" s="14"/>
      <c r="J25" s="14"/>
      <c r="K25" s="14"/>
      <c r="L25" s="14"/>
      <c r="M25" s="14"/>
      <c r="N25" s="14"/>
      <c r="O25" s="14"/>
      <c r="Q25" s="72"/>
      <c r="R25" s="72"/>
      <c r="S25" s="72"/>
      <c r="T25" s="72"/>
      <c r="U25" s="72"/>
      <c r="V25" s="72"/>
      <c r="W25" s="72"/>
      <c r="X25" s="72"/>
      <c r="Y25" s="72"/>
      <c r="Z25" s="72"/>
      <c r="AA25" s="72"/>
      <c r="AB25" s="72"/>
      <c r="AC25" s="72"/>
      <c r="AD25" s="72"/>
      <c r="AE25" s="72"/>
      <c r="AF25" s="72"/>
      <c r="AG25" s="72"/>
      <c r="AH25" s="72"/>
      <c r="AI25" s="72"/>
      <c r="AJ25" s="72"/>
      <c r="AK25" s="72"/>
      <c r="AL25" s="72"/>
      <c r="AM25" s="72"/>
      <c r="AN25" s="72"/>
      <c r="AO25" s="72"/>
      <c r="AP25" s="72"/>
      <c r="AQ25" s="72"/>
      <c r="AR25" s="72"/>
      <c r="AS25" s="72"/>
      <c r="AT25" s="72"/>
      <c r="AU25" s="72"/>
      <c r="AV25" s="72"/>
      <c r="AW25" s="72"/>
      <c r="AX25" s="72"/>
      <c r="AY25" s="72"/>
      <c r="AZ25" s="72"/>
      <c r="BA25" s="72"/>
      <c r="BB25" s="72"/>
      <c r="BC25" s="72"/>
      <c r="BD25" s="72"/>
      <c r="BE25" s="72"/>
      <c r="BF25" s="72"/>
      <c r="BG25" s="72"/>
      <c r="BH25" s="72"/>
      <c r="BI25" s="72"/>
      <c r="BJ25" s="72"/>
      <c r="BK25" s="72"/>
      <c r="BL25" s="72"/>
      <c r="BM25" s="72"/>
      <c r="BN25" s="72"/>
      <c r="BO25" s="72"/>
      <c r="BP25" s="72"/>
      <c r="BQ25" s="72"/>
      <c r="BR25" s="72"/>
      <c r="BS25" s="72"/>
      <c r="BT25" s="72"/>
      <c r="BU25" s="72"/>
      <c r="BV25" s="72"/>
      <c r="BW25" s="72"/>
      <c r="BX25" s="72"/>
      <c r="BY25" s="72"/>
      <c r="BZ25" s="72"/>
      <c r="CA25" s="72"/>
      <c r="CB25" s="72"/>
      <c r="CC25" s="72"/>
      <c r="CD25" s="72"/>
      <c r="CE25" s="72"/>
      <c r="CF25" s="72"/>
      <c r="CG25" s="72"/>
      <c r="CH25" s="72"/>
      <c r="CI25" s="72"/>
      <c r="CJ25" s="72"/>
      <c r="CK25" s="72"/>
      <c r="CL25" s="72"/>
      <c r="CM25" s="72"/>
      <c r="CN25" s="72"/>
      <c r="CO25" s="72"/>
      <c r="CP25" s="72"/>
      <c r="CQ25" s="72"/>
      <c r="CR25" s="72"/>
      <c r="CS25" s="72"/>
      <c r="CT25" s="72"/>
      <c r="CU25" s="72"/>
      <c r="CV25" s="72"/>
      <c r="CW25" s="72"/>
      <c r="CX25" s="72"/>
      <c r="CY25" s="72"/>
      <c r="CZ25" s="72"/>
      <c r="DA25" s="72"/>
      <c r="DB25" s="72"/>
      <c r="DC25" s="72"/>
      <c r="DD25" s="72"/>
      <c r="DE25" s="72"/>
      <c r="DF25" s="72"/>
      <c r="DG25" s="72"/>
      <c r="DH25" s="72"/>
      <c r="DI25" s="72"/>
      <c r="DJ25" s="72"/>
      <c r="DK25" s="72"/>
      <c r="DL25" s="72"/>
      <c r="DM25" s="72"/>
      <c r="DN25" s="72"/>
      <c r="DO25" s="72"/>
      <c r="DP25" s="72"/>
      <c r="DQ25" s="72"/>
      <c r="DR25" s="72"/>
      <c r="DS25" s="72"/>
      <c r="DT25" s="72"/>
      <c r="DU25" s="72"/>
      <c r="DV25" s="72"/>
      <c r="DW25" s="72"/>
      <c r="DX25" s="72"/>
      <c r="DY25" s="72"/>
      <c r="DZ25" s="72"/>
      <c r="EA25" s="72"/>
      <c r="EB25" s="72"/>
      <c r="EC25" s="72"/>
      <c r="ED25" s="72"/>
      <c r="EE25" s="72"/>
      <c r="EF25" s="72"/>
      <c r="EG25" s="72"/>
      <c r="EH25" s="72"/>
      <c r="EI25" s="72"/>
      <c r="EJ25" s="72"/>
      <c r="EK25" s="72"/>
      <c r="EL25" s="72"/>
      <c r="EM25" s="72"/>
      <c r="EN25" s="72"/>
      <c r="EO25" s="72"/>
      <c r="EP25" s="72"/>
      <c r="EQ25" s="72"/>
      <c r="ER25" s="72"/>
      <c r="ES25" s="72"/>
      <c r="ET25" s="72"/>
      <c r="EU25" s="72"/>
      <c r="EV25" s="72"/>
      <c r="EW25" s="72"/>
      <c r="EX25" s="72"/>
      <c r="EY25" s="72"/>
      <c r="EZ25" s="72"/>
      <c r="FA25" s="72"/>
      <c r="FB25" s="72"/>
      <c r="FC25" s="72"/>
      <c r="FD25" s="72"/>
      <c r="FE25" s="72"/>
      <c r="FF25" s="72"/>
      <c r="FG25" s="72"/>
      <c r="FH25" s="72"/>
      <c r="FI25" s="72"/>
      <c r="FJ25" s="72"/>
      <c r="FK25" s="72"/>
      <c r="FL25" s="72"/>
      <c r="FM25" s="72"/>
      <c r="FN25" s="72"/>
      <c r="FO25" s="72"/>
      <c r="FP25" s="72"/>
      <c r="FQ25" s="72"/>
      <c r="FR25" s="72"/>
      <c r="FS25" s="72"/>
      <c r="FT25" s="72"/>
      <c r="FU25" s="72"/>
      <c r="FV25" s="72"/>
      <c r="FW25" s="72"/>
      <c r="FX25" s="72"/>
      <c r="FY25" s="72"/>
      <c r="FZ25" s="72"/>
      <c r="GA25" s="72"/>
      <c r="GB25" s="72"/>
      <c r="GC25" s="72"/>
      <c r="GD25" s="72"/>
      <c r="GE25" s="72"/>
      <c r="GF25" s="72"/>
      <c r="GG25" s="72"/>
      <c r="GH25" s="72"/>
      <c r="GI25" s="72"/>
      <c r="GJ25" s="72"/>
      <c r="GK25" s="72"/>
      <c r="GL25" s="72"/>
      <c r="GM25" s="72"/>
      <c r="GN25" s="72"/>
      <c r="GO25" s="72"/>
      <c r="GP25" s="72"/>
      <c r="GQ25" s="72"/>
      <c r="GR25" s="72"/>
      <c r="GS25" s="72"/>
      <c r="GT25" s="72"/>
      <c r="GU25" s="72"/>
      <c r="GV25" s="72"/>
      <c r="GW25" s="72"/>
      <c r="GX25" s="72"/>
      <c r="GY25" s="72"/>
      <c r="GZ25" s="72"/>
      <c r="HA25" s="72"/>
      <c r="HB25" s="72"/>
      <c r="HC25" s="72"/>
      <c r="HD25" s="72"/>
      <c r="HE25" s="72"/>
      <c r="HF25" s="72"/>
      <c r="HG25" s="72"/>
      <c r="HH25" s="72"/>
      <c r="HI25" s="72"/>
      <c r="HJ25" s="72"/>
      <c r="HK25" s="72"/>
      <c r="HL25" s="72"/>
      <c r="HM25" s="72"/>
      <c r="HN25" s="72"/>
      <c r="HO25" s="72"/>
      <c r="HP25" s="72"/>
      <c r="HQ25" s="72"/>
      <c r="HR25" s="72"/>
      <c r="HS25" s="72"/>
      <c r="HT25" s="72"/>
      <c r="HU25" s="72"/>
      <c r="HV25" s="72"/>
      <c r="HW25" s="72"/>
      <c r="HX25" s="72"/>
      <c r="HY25" s="72"/>
      <c r="HZ25" s="72"/>
      <c r="IA25" s="72"/>
      <c r="IB25" s="72"/>
      <c r="IC25" s="72"/>
      <c r="ID25" s="72"/>
      <c r="IE25" s="72"/>
      <c r="IF25" s="72"/>
      <c r="IG25" s="72"/>
      <c r="IH25" s="72"/>
      <c r="II25" s="72"/>
      <c r="IJ25" s="72"/>
      <c r="IK25" s="72"/>
      <c r="IL25" s="72"/>
      <c r="IM25" s="72"/>
      <c r="IN25" s="72"/>
      <c r="IO25" s="72"/>
      <c r="IP25" s="72"/>
      <c r="IQ25" s="72"/>
      <c r="IR25" s="72"/>
      <c r="IS25" s="72"/>
      <c r="IT25" s="72"/>
      <c r="IU25" s="72"/>
      <c r="IV25" s="72"/>
      <c r="IW25" s="72"/>
    </row>
    <row r="26" spans="1:257" s="23" customFormat="1" x14ac:dyDescent="0.25">
      <c r="A26" s="4"/>
      <c r="B26" s="5"/>
      <c r="C26" s="14"/>
      <c r="D26" s="14"/>
      <c r="E26" s="14"/>
      <c r="F26" s="14"/>
      <c r="G26" s="14"/>
      <c r="H26" s="14"/>
      <c r="I26" s="14"/>
      <c r="J26" s="14"/>
      <c r="K26" s="14"/>
      <c r="L26" s="14"/>
      <c r="M26" s="14"/>
      <c r="N26" s="14"/>
      <c r="O26" s="14"/>
      <c r="Q26" s="72"/>
      <c r="R26" s="72"/>
      <c r="S26" s="72"/>
      <c r="T26" s="72"/>
      <c r="U26" s="72"/>
      <c r="V26" s="72"/>
      <c r="W26" s="72"/>
      <c r="X26" s="72"/>
      <c r="Y26" s="72"/>
      <c r="Z26" s="72"/>
      <c r="AA26" s="72"/>
      <c r="AB26" s="72"/>
      <c r="AC26" s="72"/>
      <c r="AD26" s="72"/>
      <c r="AE26" s="72"/>
      <c r="AF26" s="72"/>
      <c r="AG26" s="72"/>
      <c r="AH26" s="72"/>
      <c r="AI26" s="72"/>
      <c r="AJ26" s="72"/>
      <c r="AK26" s="72"/>
      <c r="AL26" s="72"/>
      <c r="AM26" s="72"/>
      <c r="AN26" s="72"/>
      <c r="AO26" s="72"/>
      <c r="AP26" s="72"/>
      <c r="AQ26" s="72"/>
      <c r="AR26" s="72"/>
      <c r="AS26" s="72"/>
      <c r="AT26" s="72"/>
      <c r="AU26" s="72"/>
      <c r="AV26" s="72"/>
      <c r="AW26" s="72"/>
      <c r="AX26" s="72"/>
      <c r="AY26" s="72"/>
      <c r="AZ26" s="72"/>
      <c r="BA26" s="72"/>
      <c r="BB26" s="72"/>
      <c r="BC26" s="72"/>
      <c r="BD26" s="72"/>
      <c r="BE26" s="72"/>
      <c r="BF26" s="72"/>
      <c r="BG26" s="72"/>
      <c r="BH26" s="72"/>
      <c r="BI26" s="72"/>
      <c r="BJ26" s="72"/>
      <c r="BK26" s="72"/>
      <c r="BL26" s="72"/>
      <c r="BM26" s="72"/>
      <c r="BN26" s="72"/>
      <c r="BO26" s="72"/>
      <c r="BP26" s="72"/>
      <c r="BQ26" s="72"/>
      <c r="BR26" s="72"/>
      <c r="BS26" s="72"/>
      <c r="BT26" s="72"/>
      <c r="BU26" s="72"/>
      <c r="BV26" s="72"/>
      <c r="BW26" s="72"/>
      <c r="BX26" s="72"/>
      <c r="BY26" s="72"/>
      <c r="BZ26" s="72"/>
      <c r="CA26" s="72"/>
      <c r="CB26" s="72"/>
      <c r="CC26" s="72"/>
      <c r="CD26" s="72"/>
      <c r="CE26" s="72"/>
      <c r="CF26" s="72"/>
      <c r="CG26" s="72"/>
      <c r="CH26" s="72"/>
      <c r="CI26" s="72"/>
      <c r="CJ26" s="72"/>
      <c r="CK26" s="72"/>
      <c r="CL26" s="72"/>
      <c r="CM26" s="72"/>
      <c r="CN26" s="72"/>
      <c r="CO26" s="72"/>
      <c r="CP26" s="72"/>
      <c r="CQ26" s="72"/>
      <c r="CR26" s="72"/>
      <c r="CS26" s="72"/>
      <c r="CT26" s="72"/>
      <c r="CU26" s="72"/>
      <c r="CV26" s="72"/>
      <c r="CW26" s="72"/>
      <c r="CX26" s="72"/>
      <c r="CY26" s="72"/>
      <c r="CZ26" s="72"/>
      <c r="DA26" s="72"/>
      <c r="DB26" s="72"/>
      <c r="DC26" s="72"/>
      <c r="DD26" s="72"/>
      <c r="DE26" s="72"/>
      <c r="DF26" s="72"/>
      <c r="DG26" s="72"/>
      <c r="DH26" s="72"/>
      <c r="DI26" s="72"/>
      <c r="DJ26" s="72"/>
      <c r="DK26" s="72"/>
      <c r="DL26" s="72"/>
      <c r="DM26" s="72"/>
      <c r="DN26" s="72"/>
      <c r="DO26" s="72"/>
      <c r="DP26" s="72"/>
      <c r="DQ26" s="72"/>
      <c r="DR26" s="72"/>
      <c r="DS26" s="72"/>
      <c r="DT26" s="72"/>
      <c r="DU26" s="72"/>
      <c r="DV26" s="72"/>
      <c r="DW26" s="72"/>
      <c r="DX26" s="72"/>
      <c r="DY26" s="72"/>
      <c r="DZ26" s="72"/>
      <c r="EA26" s="72"/>
      <c r="EB26" s="72"/>
      <c r="EC26" s="72"/>
      <c r="ED26" s="72"/>
      <c r="EE26" s="72"/>
      <c r="EF26" s="72"/>
      <c r="EG26" s="72"/>
      <c r="EH26" s="72"/>
      <c r="EI26" s="72"/>
      <c r="EJ26" s="72"/>
      <c r="EK26" s="72"/>
      <c r="EL26" s="72"/>
      <c r="EM26" s="72"/>
      <c r="EN26" s="72"/>
      <c r="EO26" s="72"/>
      <c r="EP26" s="72"/>
      <c r="EQ26" s="72"/>
      <c r="ER26" s="72"/>
      <c r="ES26" s="72"/>
      <c r="ET26" s="72"/>
      <c r="EU26" s="72"/>
      <c r="EV26" s="72"/>
      <c r="EW26" s="72"/>
      <c r="EX26" s="72"/>
      <c r="EY26" s="72"/>
      <c r="EZ26" s="72"/>
      <c r="FA26" s="72"/>
      <c r="FB26" s="72"/>
      <c r="FC26" s="72"/>
      <c r="FD26" s="72"/>
      <c r="FE26" s="72"/>
      <c r="FF26" s="72"/>
      <c r="FG26" s="72"/>
      <c r="FH26" s="72"/>
      <c r="FI26" s="72"/>
      <c r="FJ26" s="72"/>
      <c r="FK26" s="72"/>
      <c r="FL26" s="72"/>
      <c r="FM26" s="72"/>
      <c r="FN26" s="72"/>
      <c r="FO26" s="72"/>
      <c r="FP26" s="72"/>
      <c r="FQ26" s="72"/>
      <c r="FR26" s="72"/>
      <c r="FS26" s="72"/>
      <c r="FT26" s="72"/>
      <c r="FU26" s="72"/>
      <c r="FV26" s="72"/>
      <c r="FW26" s="72"/>
      <c r="FX26" s="72"/>
      <c r="FY26" s="72"/>
      <c r="FZ26" s="72"/>
      <c r="GA26" s="72"/>
      <c r="GB26" s="72"/>
      <c r="GC26" s="72"/>
      <c r="GD26" s="72"/>
      <c r="GE26" s="72"/>
      <c r="GF26" s="72"/>
      <c r="GG26" s="72"/>
      <c r="GH26" s="72"/>
      <c r="GI26" s="72"/>
      <c r="GJ26" s="72"/>
      <c r="GK26" s="72"/>
      <c r="GL26" s="72"/>
      <c r="GM26" s="72"/>
      <c r="GN26" s="72"/>
      <c r="GO26" s="72"/>
      <c r="GP26" s="72"/>
      <c r="GQ26" s="72"/>
      <c r="GR26" s="72"/>
      <c r="GS26" s="72"/>
      <c r="GT26" s="72"/>
      <c r="GU26" s="72"/>
      <c r="GV26" s="72"/>
      <c r="GW26" s="72"/>
      <c r="GX26" s="72"/>
      <c r="GY26" s="72"/>
      <c r="GZ26" s="72"/>
      <c r="HA26" s="72"/>
      <c r="HB26" s="72"/>
      <c r="HC26" s="72"/>
      <c r="HD26" s="72"/>
      <c r="HE26" s="72"/>
      <c r="HF26" s="72"/>
      <c r="HG26" s="72"/>
      <c r="HH26" s="72"/>
      <c r="HI26" s="72"/>
      <c r="HJ26" s="72"/>
      <c r="HK26" s="72"/>
      <c r="HL26" s="72"/>
      <c r="HM26" s="72"/>
      <c r="HN26" s="72"/>
      <c r="HO26" s="72"/>
      <c r="HP26" s="72"/>
      <c r="HQ26" s="72"/>
      <c r="HR26" s="72"/>
      <c r="HS26" s="72"/>
      <c r="HT26" s="72"/>
      <c r="HU26" s="72"/>
      <c r="HV26" s="72"/>
      <c r="HW26" s="72"/>
      <c r="HX26" s="72"/>
      <c r="HY26" s="72"/>
      <c r="HZ26" s="72"/>
      <c r="IA26" s="72"/>
      <c r="IB26" s="72"/>
      <c r="IC26" s="72"/>
      <c r="ID26" s="72"/>
      <c r="IE26" s="72"/>
      <c r="IF26" s="72"/>
      <c r="IG26" s="72"/>
      <c r="IH26" s="72"/>
      <c r="II26" s="72"/>
      <c r="IJ26" s="72"/>
      <c r="IK26" s="72"/>
      <c r="IL26" s="72"/>
      <c r="IM26" s="72"/>
      <c r="IN26" s="72"/>
      <c r="IO26" s="72"/>
      <c r="IP26" s="72"/>
      <c r="IQ26" s="72"/>
      <c r="IR26" s="72"/>
      <c r="IS26" s="72"/>
      <c r="IT26" s="72"/>
      <c r="IU26" s="72"/>
      <c r="IV26" s="72"/>
      <c r="IW26" s="72"/>
    </row>
    <row r="27" spans="1:257" s="23" customFormat="1" x14ac:dyDescent="0.25">
      <c r="A27" s="4"/>
      <c r="B27" s="5"/>
      <c r="C27" s="14"/>
      <c r="D27" s="34"/>
      <c r="E27" s="14"/>
      <c r="F27" s="14"/>
      <c r="G27" s="14"/>
      <c r="H27" s="14"/>
      <c r="I27" s="14"/>
      <c r="J27" s="14"/>
      <c r="K27" s="14"/>
      <c r="L27" s="14"/>
      <c r="M27" s="14"/>
      <c r="N27" s="14"/>
      <c r="O27" s="14"/>
      <c r="Q27" s="72"/>
      <c r="R27" s="72"/>
      <c r="S27" s="72"/>
      <c r="T27" s="72"/>
      <c r="U27" s="72"/>
      <c r="V27" s="72"/>
      <c r="W27" s="72"/>
      <c r="X27" s="72"/>
      <c r="Y27" s="72"/>
      <c r="Z27" s="72"/>
      <c r="AA27" s="72"/>
      <c r="AB27" s="72"/>
      <c r="AC27" s="72"/>
      <c r="AD27" s="72"/>
      <c r="AE27" s="72"/>
      <c r="AF27" s="72"/>
      <c r="AG27" s="72"/>
      <c r="AH27" s="72"/>
      <c r="AI27" s="72"/>
      <c r="AJ27" s="72"/>
      <c r="AK27" s="72"/>
      <c r="AL27" s="72"/>
      <c r="AM27" s="72"/>
      <c r="AN27" s="72"/>
      <c r="AO27" s="72"/>
      <c r="AP27" s="72"/>
      <c r="AQ27" s="72"/>
      <c r="AR27" s="72"/>
      <c r="AS27" s="72"/>
      <c r="AT27" s="72"/>
      <c r="AU27" s="72"/>
      <c r="AV27" s="72"/>
      <c r="AW27" s="72"/>
      <c r="AX27" s="72"/>
      <c r="AY27" s="72"/>
      <c r="AZ27" s="72"/>
      <c r="BA27" s="72"/>
      <c r="BB27" s="72"/>
      <c r="BC27" s="72"/>
      <c r="BD27" s="72"/>
      <c r="BE27" s="72"/>
      <c r="BF27" s="72"/>
      <c r="BG27" s="72"/>
      <c r="BH27" s="72"/>
      <c r="BI27" s="72"/>
      <c r="BJ27" s="72"/>
      <c r="BK27" s="72"/>
      <c r="BL27" s="72"/>
      <c r="BM27" s="72"/>
      <c r="BN27" s="72"/>
      <c r="BO27" s="72"/>
      <c r="BP27" s="72"/>
      <c r="BQ27" s="72"/>
      <c r="BR27" s="72"/>
      <c r="BS27" s="72"/>
      <c r="BT27" s="72"/>
      <c r="BU27" s="72"/>
      <c r="BV27" s="72"/>
      <c r="BW27" s="72"/>
      <c r="BX27" s="72"/>
      <c r="BY27" s="72"/>
      <c r="BZ27" s="72"/>
      <c r="CA27" s="72"/>
      <c r="CB27" s="72"/>
      <c r="CC27" s="72"/>
      <c r="CD27" s="72"/>
      <c r="CE27" s="72"/>
      <c r="CF27" s="72"/>
      <c r="CG27" s="72"/>
      <c r="CH27" s="72"/>
      <c r="CI27" s="72"/>
      <c r="CJ27" s="72"/>
      <c r="CK27" s="72"/>
      <c r="CL27" s="72"/>
      <c r="CM27" s="72"/>
      <c r="CN27" s="72"/>
      <c r="CO27" s="72"/>
      <c r="CP27" s="72"/>
      <c r="CQ27" s="72"/>
      <c r="CR27" s="72"/>
      <c r="CS27" s="72"/>
      <c r="CT27" s="72"/>
      <c r="CU27" s="72"/>
      <c r="CV27" s="72"/>
      <c r="CW27" s="72"/>
      <c r="CX27" s="72"/>
      <c r="CY27" s="72"/>
      <c r="CZ27" s="72"/>
      <c r="DA27" s="72"/>
      <c r="DB27" s="72"/>
      <c r="DC27" s="72"/>
      <c r="DD27" s="72"/>
      <c r="DE27" s="72"/>
      <c r="DF27" s="72"/>
      <c r="DG27" s="72"/>
      <c r="DH27" s="72"/>
      <c r="DI27" s="72"/>
      <c r="DJ27" s="72"/>
      <c r="DK27" s="72"/>
      <c r="DL27" s="72"/>
      <c r="DM27" s="72"/>
      <c r="DN27" s="72"/>
      <c r="DO27" s="72"/>
      <c r="DP27" s="72"/>
      <c r="DQ27" s="72"/>
      <c r="DR27" s="72"/>
      <c r="DS27" s="72"/>
      <c r="DT27" s="72"/>
      <c r="DU27" s="72"/>
      <c r="DV27" s="72"/>
      <c r="DW27" s="72"/>
      <c r="DX27" s="72"/>
      <c r="DY27" s="72"/>
      <c r="DZ27" s="72"/>
      <c r="EA27" s="72"/>
      <c r="EB27" s="72"/>
      <c r="EC27" s="72"/>
      <c r="ED27" s="72"/>
      <c r="EE27" s="72"/>
      <c r="EF27" s="72"/>
      <c r="EG27" s="72"/>
      <c r="EH27" s="72"/>
      <c r="EI27" s="72"/>
      <c r="EJ27" s="72"/>
      <c r="EK27" s="72"/>
      <c r="EL27" s="72"/>
      <c r="EM27" s="72"/>
      <c r="EN27" s="72"/>
      <c r="EO27" s="72"/>
      <c r="EP27" s="72"/>
      <c r="EQ27" s="72"/>
      <c r="ER27" s="72"/>
      <c r="ES27" s="72"/>
      <c r="ET27" s="72"/>
      <c r="EU27" s="72"/>
      <c r="EV27" s="72"/>
      <c r="EW27" s="72"/>
      <c r="EX27" s="72"/>
      <c r="EY27" s="72"/>
      <c r="EZ27" s="72"/>
      <c r="FA27" s="72"/>
      <c r="FB27" s="72"/>
      <c r="FC27" s="72"/>
      <c r="FD27" s="72"/>
      <c r="FE27" s="72"/>
      <c r="FF27" s="72"/>
      <c r="FG27" s="72"/>
      <c r="FH27" s="72"/>
      <c r="FI27" s="72"/>
      <c r="FJ27" s="72"/>
      <c r="FK27" s="72"/>
      <c r="FL27" s="72"/>
      <c r="FM27" s="72"/>
      <c r="FN27" s="72"/>
      <c r="FO27" s="72"/>
      <c r="FP27" s="72"/>
      <c r="FQ27" s="72"/>
      <c r="FR27" s="72"/>
      <c r="FS27" s="72"/>
      <c r="FT27" s="72"/>
      <c r="FU27" s="72"/>
      <c r="FV27" s="72"/>
      <c r="FW27" s="72"/>
      <c r="FX27" s="72"/>
      <c r="FY27" s="72"/>
      <c r="FZ27" s="72"/>
      <c r="GA27" s="72"/>
      <c r="GB27" s="72"/>
      <c r="GC27" s="72"/>
      <c r="GD27" s="72"/>
      <c r="GE27" s="72"/>
      <c r="GF27" s="72"/>
      <c r="GG27" s="72"/>
      <c r="GH27" s="72"/>
      <c r="GI27" s="72"/>
      <c r="GJ27" s="72"/>
      <c r="GK27" s="72"/>
      <c r="GL27" s="72"/>
      <c r="GM27" s="72"/>
      <c r="GN27" s="72"/>
      <c r="GO27" s="72"/>
      <c r="GP27" s="72"/>
      <c r="GQ27" s="72"/>
      <c r="GR27" s="72"/>
      <c r="GS27" s="72"/>
      <c r="GT27" s="72"/>
      <c r="GU27" s="72"/>
      <c r="GV27" s="72"/>
      <c r="GW27" s="72"/>
      <c r="GX27" s="72"/>
      <c r="GY27" s="72"/>
      <c r="GZ27" s="72"/>
      <c r="HA27" s="72"/>
      <c r="HB27" s="72"/>
      <c r="HC27" s="72"/>
      <c r="HD27" s="72"/>
      <c r="HE27" s="72"/>
      <c r="HF27" s="72"/>
      <c r="HG27" s="72"/>
      <c r="HH27" s="72"/>
      <c r="HI27" s="72"/>
      <c r="HJ27" s="72"/>
      <c r="HK27" s="72"/>
      <c r="HL27" s="72"/>
      <c r="HM27" s="72"/>
      <c r="HN27" s="72"/>
      <c r="HO27" s="72"/>
      <c r="HP27" s="72"/>
      <c r="HQ27" s="72"/>
      <c r="HR27" s="72"/>
      <c r="HS27" s="72"/>
      <c r="HT27" s="72"/>
      <c r="HU27" s="72"/>
      <c r="HV27" s="72"/>
      <c r="HW27" s="72"/>
      <c r="HX27" s="72"/>
      <c r="HY27" s="72"/>
      <c r="HZ27" s="72"/>
      <c r="IA27" s="72"/>
      <c r="IB27" s="72"/>
      <c r="IC27" s="72"/>
      <c r="ID27" s="72"/>
      <c r="IE27" s="72"/>
      <c r="IF27" s="72"/>
      <c r="IG27" s="72"/>
      <c r="IH27" s="72"/>
      <c r="II27" s="72"/>
      <c r="IJ27" s="72"/>
      <c r="IK27" s="72"/>
      <c r="IL27" s="72"/>
      <c r="IM27" s="72"/>
      <c r="IN27" s="72"/>
      <c r="IO27" s="72"/>
      <c r="IP27" s="72"/>
      <c r="IQ27" s="72"/>
      <c r="IR27" s="72"/>
      <c r="IS27" s="72"/>
      <c r="IT27" s="72"/>
      <c r="IU27" s="72"/>
      <c r="IV27" s="72"/>
      <c r="IW27" s="72"/>
    </row>
    <row r="28" spans="1:257" s="23" customFormat="1" x14ac:dyDescent="0.25">
      <c r="A28" s="4"/>
      <c r="B28" s="5"/>
      <c r="C28" s="14"/>
      <c r="D28" s="14"/>
      <c r="E28" s="14"/>
      <c r="F28" s="14"/>
      <c r="G28" s="14"/>
      <c r="H28" s="14"/>
      <c r="I28" s="14"/>
      <c r="J28" s="14"/>
      <c r="K28" s="14"/>
      <c r="L28" s="14"/>
      <c r="M28" s="14"/>
      <c r="N28" s="14"/>
      <c r="O28" s="14"/>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72"/>
      <c r="BS28" s="72"/>
      <c r="BT28" s="72"/>
      <c r="BU28" s="72"/>
      <c r="BV28" s="72"/>
      <c r="BW28" s="72"/>
      <c r="BX28" s="72"/>
      <c r="BY28" s="72"/>
      <c r="BZ28" s="72"/>
      <c r="CA28" s="72"/>
      <c r="CB28" s="72"/>
      <c r="CC28" s="72"/>
      <c r="CD28" s="72"/>
      <c r="CE28" s="72"/>
      <c r="CF28" s="72"/>
      <c r="CG28" s="72"/>
      <c r="CH28" s="72"/>
      <c r="CI28" s="72"/>
      <c r="CJ28" s="72"/>
      <c r="CK28" s="72"/>
      <c r="CL28" s="72"/>
      <c r="CM28" s="72"/>
      <c r="CN28" s="72"/>
      <c r="CO28" s="72"/>
      <c r="CP28" s="72"/>
      <c r="CQ28" s="72"/>
      <c r="CR28" s="72"/>
      <c r="CS28" s="72"/>
      <c r="CT28" s="72"/>
      <c r="CU28" s="72"/>
      <c r="CV28" s="72"/>
      <c r="CW28" s="72"/>
      <c r="CX28" s="72"/>
      <c r="CY28" s="72"/>
      <c r="CZ28" s="72"/>
      <c r="DA28" s="72"/>
      <c r="DB28" s="72"/>
      <c r="DC28" s="72"/>
      <c r="DD28" s="72"/>
      <c r="DE28" s="72"/>
      <c r="DF28" s="72"/>
      <c r="DG28" s="72"/>
      <c r="DH28" s="72"/>
      <c r="DI28" s="72"/>
      <c r="DJ28" s="72"/>
      <c r="DK28" s="72"/>
      <c r="DL28" s="72"/>
      <c r="DM28" s="72"/>
      <c r="DN28" s="72"/>
      <c r="DO28" s="72"/>
      <c r="DP28" s="72"/>
      <c r="DQ28" s="72"/>
      <c r="DR28" s="72"/>
      <c r="DS28" s="72"/>
      <c r="DT28" s="72"/>
      <c r="DU28" s="72"/>
      <c r="DV28" s="72"/>
      <c r="DW28" s="72"/>
      <c r="DX28" s="72"/>
      <c r="DY28" s="72"/>
      <c r="DZ28" s="72"/>
      <c r="EA28" s="72"/>
      <c r="EB28" s="72"/>
      <c r="EC28" s="72"/>
      <c r="ED28" s="72"/>
      <c r="EE28" s="72"/>
      <c r="EF28" s="72"/>
      <c r="EG28" s="72"/>
      <c r="EH28" s="72"/>
      <c r="EI28" s="72"/>
      <c r="EJ28" s="72"/>
      <c r="EK28" s="72"/>
      <c r="EL28" s="72"/>
      <c r="EM28" s="72"/>
      <c r="EN28" s="72"/>
      <c r="EO28" s="72"/>
      <c r="EP28" s="72"/>
      <c r="EQ28" s="72"/>
      <c r="ER28" s="72"/>
      <c r="ES28" s="72"/>
      <c r="ET28" s="72"/>
      <c r="EU28" s="72"/>
      <c r="EV28" s="72"/>
      <c r="EW28" s="72"/>
      <c r="EX28" s="72"/>
      <c r="EY28" s="72"/>
      <c r="EZ28" s="72"/>
      <c r="FA28" s="72"/>
      <c r="FB28" s="72"/>
      <c r="FC28" s="72"/>
      <c r="FD28" s="72"/>
      <c r="FE28" s="72"/>
      <c r="FF28" s="72"/>
      <c r="FG28" s="72"/>
      <c r="FH28" s="72"/>
      <c r="FI28" s="72"/>
      <c r="FJ28" s="72"/>
      <c r="FK28" s="72"/>
      <c r="FL28" s="72"/>
      <c r="FM28" s="72"/>
      <c r="FN28" s="72"/>
      <c r="FO28" s="72"/>
      <c r="FP28" s="72"/>
      <c r="FQ28" s="72"/>
      <c r="FR28" s="72"/>
      <c r="FS28" s="72"/>
      <c r="FT28" s="72"/>
      <c r="FU28" s="72"/>
      <c r="FV28" s="72"/>
      <c r="FW28" s="72"/>
      <c r="FX28" s="72"/>
      <c r="FY28" s="72"/>
      <c r="FZ28" s="72"/>
      <c r="GA28" s="72"/>
      <c r="GB28" s="72"/>
      <c r="GC28" s="72"/>
      <c r="GD28" s="72"/>
      <c r="GE28" s="72"/>
      <c r="GF28" s="72"/>
      <c r="GG28" s="72"/>
      <c r="GH28" s="72"/>
      <c r="GI28" s="72"/>
      <c r="GJ28" s="72"/>
      <c r="GK28" s="72"/>
      <c r="GL28" s="72"/>
      <c r="GM28" s="72"/>
      <c r="GN28" s="72"/>
      <c r="GO28" s="72"/>
      <c r="GP28" s="72"/>
      <c r="GQ28" s="72"/>
      <c r="GR28" s="72"/>
      <c r="GS28" s="72"/>
      <c r="GT28" s="72"/>
      <c r="GU28" s="72"/>
      <c r="GV28" s="72"/>
      <c r="GW28" s="72"/>
      <c r="GX28" s="72"/>
      <c r="GY28" s="72"/>
      <c r="GZ28" s="72"/>
      <c r="HA28" s="72"/>
      <c r="HB28" s="72"/>
      <c r="HC28" s="72"/>
      <c r="HD28" s="72"/>
      <c r="HE28" s="72"/>
      <c r="HF28" s="72"/>
      <c r="HG28" s="72"/>
      <c r="HH28" s="72"/>
      <c r="HI28" s="72"/>
      <c r="HJ28" s="72"/>
      <c r="HK28" s="72"/>
      <c r="HL28" s="72"/>
      <c r="HM28" s="72"/>
      <c r="HN28" s="72"/>
      <c r="HO28" s="72"/>
      <c r="HP28" s="72"/>
      <c r="HQ28" s="72"/>
      <c r="HR28" s="72"/>
      <c r="HS28" s="72"/>
      <c r="HT28" s="72"/>
      <c r="HU28" s="72"/>
      <c r="HV28" s="72"/>
      <c r="HW28" s="72"/>
      <c r="HX28" s="72"/>
      <c r="HY28" s="72"/>
      <c r="HZ28" s="72"/>
      <c r="IA28" s="72"/>
      <c r="IB28" s="72"/>
      <c r="IC28" s="72"/>
      <c r="ID28" s="72"/>
      <c r="IE28" s="72"/>
      <c r="IF28" s="72"/>
      <c r="IG28" s="72"/>
      <c r="IH28" s="72"/>
      <c r="II28" s="72"/>
      <c r="IJ28" s="72"/>
      <c r="IK28" s="72"/>
      <c r="IL28" s="72"/>
      <c r="IM28" s="72"/>
      <c r="IN28" s="72"/>
      <c r="IO28" s="72"/>
      <c r="IP28" s="72"/>
      <c r="IQ28" s="72"/>
      <c r="IR28" s="72"/>
      <c r="IS28" s="72"/>
      <c r="IT28" s="72"/>
      <c r="IU28" s="72"/>
      <c r="IV28" s="72"/>
      <c r="IW28" s="72"/>
    </row>
    <row r="29" spans="1:257" s="23" customFormat="1" x14ac:dyDescent="0.25">
      <c r="A29" s="4"/>
      <c r="B29" s="5"/>
      <c r="C29" s="14"/>
      <c r="D29" s="34"/>
      <c r="E29" s="14"/>
      <c r="F29" s="14"/>
      <c r="G29" s="14"/>
      <c r="H29" s="14"/>
      <c r="I29" s="14"/>
      <c r="J29" s="14"/>
      <c r="K29" s="14"/>
      <c r="L29" s="14"/>
      <c r="M29" s="14"/>
      <c r="N29" s="14"/>
      <c r="O29" s="14"/>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72"/>
      <c r="BT29" s="72"/>
      <c r="BU29" s="72"/>
      <c r="BV29" s="72"/>
      <c r="BW29" s="72"/>
      <c r="BX29" s="72"/>
      <c r="BY29" s="72"/>
      <c r="BZ29" s="72"/>
      <c r="CA29" s="72"/>
      <c r="CB29" s="72"/>
      <c r="CC29" s="72"/>
      <c r="CD29" s="72"/>
      <c r="CE29" s="72"/>
      <c r="CF29" s="72"/>
      <c r="CG29" s="72"/>
      <c r="CH29" s="72"/>
      <c r="CI29" s="72"/>
      <c r="CJ29" s="72"/>
      <c r="CK29" s="72"/>
      <c r="CL29" s="72"/>
      <c r="CM29" s="72"/>
      <c r="CN29" s="72"/>
      <c r="CO29" s="72"/>
      <c r="CP29" s="72"/>
      <c r="CQ29" s="72"/>
      <c r="CR29" s="72"/>
      <c r="CS29" s="72"/>
      <c r="CT29" s="72"/>
      <c r="CU29" s="72"/>
      <c r="CV29" s="72"/>
      <c r="CW29" s="72"/>
      <c r="CX29" s="72"/>
      <c r="CY29" s="72"/>
      <c r="CZ29" s="72"/>
      <c r="DA29" s="72"/>
      <c r="DB29" s="72"/>
      <c r="DC29" s="72"/>
      <c r="DD29" s="72"/>
      <c r="DE29" s="72"/>
      <c r="DF29" s="72"/>
      <c r="DG29" s="72"/>
      <c r="DH29" s="72"/>
      <c r="DI29" s="72"/>
      <c r="DJ29" s="72"/>
      <c r="DK29" s="72"/>
      <c r="DL29" s="72"/>
      <c r="DM29" s="72"/>
      <c r="DN29" s="72"/>
      <c r="DO29" s="72"/>
      <c r="DP29" s="72"/>
      <c r="DQ29" s="72"/>
      <c r="DR29" s="72"/>
      <c r="DS29" s="72"/>
      <c r="DT29" s="72"/>
      <c r="DU29" s="72"/>
      <c r="DV29" s="72"/>
      <c r="DW29" s="72"/>
      <c r="DX29" s="72"/>
      <c r="DY29" s="72"/>
      <c r="DZ29" s="72"/>
      <c r="EA29" s="72"/>
      <c r="EB29" s="72"/>
      <c r="EC29" s="72"/>
      <c r="ED29" s="72"/>
      <c r="EE29" s="72"/>
      <c r="EF29" s="72"/>
      <c r="EG29" s="72"/>
      <c r="EH29" s="72"/>
      <c r="EI29" s="72"/>
      <c r="EJ29" s="72"/>
      <c r="EK29" s="72"/>
      <c r="EL29" s="72"/>
      <c r="EM29" s="72"/>
      <c r="EN29" s="72"/>
      <c r="EO29" s="72"/>
      <c r="EP29" s="72"/>
      <c r="EQ29" s="72"/>
      <c r="ER29" s="72"/>
      <c r="ES29" s="72"/>
      <c r="ET29" s="72"/>
      <c r="EU29" s="72"/>
      <c r="EV29" s="72"/>
      <c r="EW29" s="72"/>
      <c r="EX29" s="72"/>
      <c r="EY29" s="72"/>
      <c r="EZ29" s="72"/>
      <c r="FA29" s="72"/>
      <c r="FB29" s="72"/>
      <c r="FC29" s="72"/>
      <c r="FD29" s="72"/>
      <c r="FE29" s="72"/>
      <c r="FF29" s="72"/>
      <c r="FG29" s="72"/>
      <c r="FH29" s="72"/>
      <c r="FI29" s="72"/>
      <c r="FJ29" s="72"/>
      <c r="FK29" s="72"/>
      <c r="FL29" s="72"/>
      <c r="FM29" s="72"/>
      <c r="FN29" s="72"/>
      <c r="FO29" s="72"/>
      <c r="FP29" s="72"/>
      <c r="FQ29" s="72"/>
      <c r="FR29" s="72"/>
      <c r="FS29" s="72"/>
      <c r="FT29" s="72"/>
      <c r="FU29" s="72"/>
      <c r="FV29" s="72"/>
      <c r="FW29" s="72"/>
      <c r="FX29" s="72"/>
      <c r="FY29" s="72"/>
      <c r="FZ29" s="72"/>
      <c r="GA29" s="72"/>
      <c r="GB29" s="72"/>
      <c r="GC29" s="72"/>
      <c r="GD29" s="72"/>
      <c r="GE29" s="72"/>
      <c r="GF29" s="72"/>
      <c r="GG29" s="72"/>
      <c r="GH29" s="72"/>
      <c r="GI29" s="72"/>
      <c r="GJ29" s="72"/>
      <c r="GK29" s="72"/>
      <c r="GL29" s="72"/>
      <c r="GM29" s="72"/>
      <c r="GN29" s="72"/>
      <c r="GO29" s="72"/>
      <c r="GP29" s="72"/>
      <c r="GQ29" s="72"/>
      <c r="GR29" s="72"/>
      <c r="GS29" s="72"/>
      <c r="GT29" s="72"/>
      <c r="GU29" s="72"/>
      <c r="GV29" s="72"/>
      <c r="GW29" s="72"/>
      <c r="GX29" s="72"/>
      <c r="GY29" s="72"/>
      <c r="GZ29" s="72"/>
      <c r="HA29" s="72"/>
      <c r="HB29" s="72"/>
      <c r="HC29" s="72"/>
      <c r="HD29" s="72"/>
      <c r="HE29" s="72"/>
      <c r="HF29" s="72"/>
      <c r="HG29" s="72"/>
      <c r="HH29" s="72"/>
      <c r="HI29" s="72"/>
      <c r="HJ29" s="72"/>
      <c r="HK29" s="72"/>
      <c r="HL29" s="72"/>
      <c r="HM29" s="72"/>
      <c r="HN29" s="72"/>
      <c r="HO29" s="72"/>
      <c r="HP29" s="72"/>
      <c r="HQ29" s="72"/>
      <c r="HR29" s="72"/>
      <c r="HS29" s="72"/>
      <c r="HT29" s="72"/>
      <c r="HU29" s="72"/>
      <c r="HV29" s="72"/>
      <c r="HW29" s="72"/>
      <c r="HX29" s="72"/>
      <c r="HY29" s="72"/>
      <c r="HZ29" s="72"/>
      <c r="IA29" s="72"/>
      <c r="IB29" s="72"/>
      <c r="IC29" s="72"/>
      <c r="ID29" s="72"/>
      <c r="IE29" s="72"/>
      <c r="IF29" s="72"/>
      <c r="IG29" s="72"/>
      <c r="IH29" s="72"/>
      <c r="II29" s="72"/>
      <c r="IJ29" s="72"/>
      <c r="IK29" s="72"/>
      <c r="IL29" s="72"/>
      <c r="IM29" s="72"/>
      <c r="IN29" s="72"/>
      <c r="IO29" s="72"/>
      <c r="IP29" s="72"/>
      <c r="IQ29" s="72"/>
      <c r="IR29" s="72"/>
      <c r="IS29" s="72"/>
      <c r="IT29" s="72"/>
      <c r="IU29" s="72"/>
      <c r="IV29" s="72"/>
      <c r="IW29" s="72"/>
    </row>
    <row r="30" spans="1:257" s="23" customFormat="1" x14ac:dyDescent="0.25">
      <c r="A30" s="4"/>
      <c r="B30" s="5"/>
      <c r="C30" s="14"/>
      <c r="D30" s="14"/>
      <c r="E30" s="14"/>
      <c r="F30" s="14"/>
      <c r="G30" s="14"/>
      <c r="H30" s="14"/>
      <c r="I30" s="14"/>
      <c r="J30" s="14"/>
      <c r="K30" s="14"/>
      <c r="L30" s="14"/>
      <c r="M30" s="14"/>
      <c r="N30" s="14"/>
      <c r="O30" s="14"/>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72"/>
      <c r="BT30" s="72"/>
      <c r="BU30" s="72"/>
      <c r="BV30" s="72"/>
      <c r="BW30" s="72"/>
      <c r="BX30" s="72"/>
      <c r="BY30" s="72"/>
      <c r="BZ30" s="72"/>
      <c r="CA30" s="72"/>
      <c r="CB30" s="72"/>
      <c r="CC30" s="72"/>
      <c r="CD30" s="72"/>
      <c r="CE30" s="72"/>
      <c r="CF30" s="72"/>
      <c r="CG30" s="72"/>
      <c r="CH30" s="72"/>
      <c r="CI30" s="72"/>
      <c r="CJ30" s="72"/>
      <c r="CK30" s="72"/>
      <c r="CL30" s="72"/>
      <c r="CM30" s="72"/>
      <c r="CN30" s="72"/>
      <c r="CO30" s="72"/>
      <c r="CP30" s="72"/>
      <c r="CQ30" s="72"/>
      <c r="CR30" s="72"/>
      <c r="CS30" s="72"/>
      <c r="CT30" s="72"/>
      <c r="CU30" s="72"/>
      <c r="CV30" s="72"/>
      <c r="CW30" s="72"/>
      <c r="CX30" s="72"/>
      <c r="CY30" s="72"/>
      <c r="CZ30" s="72"/>
      <c r="DA30" s="72"/>
      <c r="DB30" s="72"/>
      <c r="DC30" s="72"/>
      <c r="DD30" s="72"/>
      <c r="DE30" s="72"/>
      <c r="DF30" s="72"/>
      <c r="DG30" s="72"/>
      <c r="DH30" s="72"/>
      <c r="DI30" s="72"/>
      <c r="DJ30" s="72"/>
      <c r="DK30" s="72"/>
      <c r="DL30" s="72"/>
      <c r="DM30" s="72"/>
      <c r="DN30" s="72"/>
      <c r="DO30" s="72"/>
      <c r="DP30" s="72"/>
      <c r="DQ30" s="72"/>
      <c r="DR30" s="72"/>
      <c r="DS30" s="72"/>
      <c r="DT30" s="72"/>
      <c r="DU30" s="72"/>
      <c r="DV30" s="72"/>
      <c r="DW30" s="72"/>
      <c r="DX30" s="72"/>
      <c r="DY30" s="72"/>
      <c r="DZ30" s="72"/>
      <c r="EA30" s="72"/>
      <c r="EB30" s="72"/>
      <c r="EC30" s="72"/>
      <c r="ED30" s="72"/>
      <c r="EE30" s="72"/>
      <c r="EF30" s="72"/>
      <c r="EG30" s="72"/>
      <c r="EH30" s="72"/>
      <c r="EI30" s="72"/>
      <c r="EJ30" s="72"/>
      <c r="EK30" s="72"/>
      <c r="EL30" s="72"/>
      <c r="EM30" s="72"/>
      <c r="EN30" s="72"/>
      <c r="EO30" s="72"/>
      <c r="EP30" s="72"/>
      <c r="EQ30" s="72"/>
      <c r="ER30" s="72"/>
      <c r="ES30" s="72"/>
      <c r="ET30" s="72"/>
      <c r="EU30" s="72"/>
      <c r="EV30" s="72"/>
      <c r="EW30" s="72"/>
      <c r="EX30" s="72"/>
      <c r="EY30" s="72"/>
      <c r="EZ30" s="72"/>
      <c r="FA30" s="72"/>
      <c r="FB30" s="72"/>
      <c r="FC30" s="72"/>
      <c r="FD30" s="72"/>
      <c r="FE30" s="72"/>
      <c r="FF30" s="72"/>
      <c r="FG30" s="72"/>
      <c r="FH30" s="72"/>
      <c r="FI30" s="72"/>
      <c r="FJ30" s="72"/>
      <c r="FK30" s="72"/>
      <c r="FL30" s="72"/>
      <c r="FM30" s="72"/>
      <c r="FN30" s="72"/>
      <c r="FO30" s="72"/>
      <c r="FP30" s="72"/>
      <c r="FQ30" s="72"/>
      <c r="FR30" s="72"/>
      <c r="FS30" s="72"/>
      <c r="FT30" s="72"/>
      <c r="FU30" s="72"/>
      <c r="FV30" s="72"/>
      <c r="FW30" s="72"/>
      <c r="FX30" s="72"/>
      <c r="FY30" s="72"/>
      <c r="FZ30" s="72"/>
      <c r="GA30" s="72"/>
      <c r="GB30" s="72"/>
      <c r="GC30" s="72"/>
      <c r="GD30" s="72"/>
      <c r="GE30" s="72"/>
      <c r="GF30" s="72"/>
      <c r="GG30" s="72"/>
      <c r="GH30" s="72"/>
      <c r="GI30" s="72"/>
      <c r="GJ30" s="72"/>
      <c r="GK30" s="72"/>
      <c r="GL30" s="72"/>
      <c r="GM30" s="72"/>
      <c r="GN30" s="72"/>
      <c r="GO30" s="72"/>
      <c r="GP30" s="72"/>
      <c r="GQ30" s="72"/>
      <c r="GR30" s="72"/>
      <c r="GS30" s="72"/>
      <c r="GT30" s="72"/>
      <c r="GU30" s="72"/>
      <c r="GV30" s="72"/>
      <c r="GW30" s="72"/>
      <c r="GX30" s="72"/>
      <c r="GY30" s="72"/>
      <c r="GZ30" s="72"/>
      <c r="HA30" s="72"/>
      <c r="HB30" s="72"/>
      <c r="HC30" s="72"/>
      <c r="HD30" s="72"/>
      <c r="HE30" s="72"/>
      <c r="HF30" s="72"/>
      <c r="HG30" s="72"/>
      <c r="HH30" s="72"/>
      <c r="HI30" s="72"/>
      <c r="HJ30" s="72"/>
      <c r="HK30" s="72"/>
      <c r="HL30" s="72"/>
      <c r="HM30" s="72"/>
      <c r="HN30" s="72"/>
      <c r="HO30" s="72"/>
      <c r="HP30" s="72"/>
      <c r="HQ30" s="72"/>
      <c r="HR30" s="72"/>
      <c r="HS30" s="72"/>
      <c r="HT30" s="72"/>
      <c r="HU30" s="72"/>
      <c r="HV30" s="72"/>
      <c r="HW30" s="72"/>
      <c r="HX30" s="72"/>
      <c r="HY30" s="72"/>
      <c r="HZ30" s="72"/>
      <c r="IA30" s="72"/>
      <c r="IB30" s="72"/>
      <c r="IC30" s="72"/>
      <c r="ID30" s="72"/>
      <c r="IE30" s="72"/>
      <c r="IF30" s="72"/>
      <c r="IG30" s="72"/>
      <c r="IH30" s="72"/>
      <c r="II30" s="72"/>
      <c r="IJ30" s="72"/>
      <c r="IK30" s="72"/>
      <c r="IL30" s="72"/>
      <c r="IM30" s="72"/>
      <c r="IN30" s="72"/>
      <c r="IO30" s="72"/>
      <c r="IP30" s="72"/>
      <c r="IQ30" s="72"/>
      <c r="IR30" s="72"/>
      <c r="IS30" s="72"/>
      <c r="IT30" s="72"/>
      <c r="IU30" s="72"/>
      <c r="IV30" s="72"/>
      <c r="IW30" s="72"/>
    </row>
    <row r="31" spans="1:257" s="23" customFormat="1" x14ac:dyDescent="0.25">
      <c r="A31" s="4"/>
      <c r="B31" s="5"/>
      <c r="C31" s="14"/>
      <c r="D31" s="34"/>
      <c r="E31" s="14"/>
      <c r="F31" s="14"/>
      <c r="G31" s="14"/>
      <c r="H31" s="14"/>
      <c r="I31" s="14"/>
      <c r="J31" s="14"/>
      <c r="K31" s="14"/>
      <c r="L31" s="14"/>
      <c r="M31" s="14"/>
      <c r="N31" s="14"/>
      <c r="O31" s="14"/>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72"/>
      <c r="BS31" s="72"/>
      <c r="BT31" s="72"/>
      <c r="BU31" s="72"/>
      <c r="BV31" s="72"/>
      <c r="BW31" s="72"/>
      <c r="BX31" s="72"/>
      <c r="BY31" s="72"/>
      <c r="BZ31" s="72"/>
      <c r="CA31" s="72"/>
      <c r="CB31" s="72"/>
      <c r="CC31" s="72"/>
      <c r="CD31" s="72"/>
      <c r="CE31" s="72"/>
      <c r="CF31" s="72"/>
      <c r="CG31" s="72"/>
      <c r="CH31" s="72"/>
      <c r="CI31" s="72"/>
      <c r="CJ31" s="72"/>
      <c r="CK31" s="72"/>
      <c r="CL31" s="72"/>
      <c r="CM31" s="72"/>
      <c r="CN31" s="72"/>
      <c r="CO31" s="72"/>
      <c r="CP31" s="72"/>
      <c r="CQ31" s="72"/>
      <c r="CR31" s="72"/>
      <c r="CS31" s="72"/>
      <c r="CT31" s="72"/>
      <c r="CU31" s="72"/>
      <c r="CV31" s="72"/>
      <c r="CW31" s="72"/>
      <c r="CX31" s="72"/>
      <c r="CY31" s="72"/>
      <c r="CZ31" s="72"/>
      <c r="DA31" s="72"/>
      <c r="DB31" s="72"/>
      <c r="DC31" s="72"/>
      <c r="DD31" s="72"/>
      <c r="DE31" s="72"/>
      <c r="DF31" s="72"/>
      <c r="DG31" s="72"/>
      <c r="DH31" s="72"/>
      <c r="DI31" s="72"/>
      <c r="DJ31" s="72"/>
      <c r="DK31" s="72"/>
      <c r="DL31" s="72"/>
      <c r="DM31" s="72"/>
      <c r="DN31" s="72"/>
      <c r="DO31" s="72"/>
      <c r="DP31" s="72"/>
      <c r="DQ31" s="72"/>
      <c r="DR31" s="72"/>
      <c r="DS31" s="72"/>
      <c r="DT31" s="72"/>
      <c r="DU31" s="72"/>
      <c r="DV31" s="72"/>
      <c r="DW31" s="72"/>
      <c r="DX31" s="72"/>
      <c r="DY31" s="72"/>
      <c r="DZ31" s="72"/>
      <c r="EA31" s="72"/>
      <c r="EB31" s="72"/>
      <c r="EC31" s="72"/>
      <c r="ED31" s="72"/>
      <c r="EE31" s="72"/>
      <c r="EF31" s="72"/>
      <c r="EG31" s="72"/>
      <c r="EH31" s="72"/>
      <c r="EI31" s="72"/>
      <c r="EJ31" s="72"/>
      <c r="EK31" s="72"/>
      <c r="EL31" s="72"/>
      <c r="EM31" s="72"/>
      <c r="EN31" s="72"/>
      <c r="EO31" s="72"/>
      <c r="EP31" s="72"/>
      <c r="EQ31" s="72"/>
      <c r="ER31" s="72"/>
      <c r="ES31" s="72"/>
      <c r="ET31" s="72"/>
      <c r="EU31" s="72"/>
      <c r="EV31" s="72"/>
      <c r="EW31" s="72"/>
      <c r="EX31" s="72"/>
      <c r="EY31" s="72"/>
      <c r="EZ31" s="72"/>
      <c r="FA31" s="72"/>
      <c r="FB31" s="72"/>
      <c r="FC31" s="72"/>
      <c r="FD31" s="72"/>
      <c r="FE31" s="72"/>
      <c r="FF31" s="72"/>
      <c r="FG31" s="72"/>
      <c r="FH31" s="72"/>
      <c r="FI31" s="72"/>
      <c r="FJ31" s="72"/>
      <c r="FK31" s="72"/>
      <c r="FL31" s="72"/>
      <c r="FM31" s="72"/>
      <c r="FN31" s="72"/>
      <c r="FO31" s="72"/>
      <c r="FP31" s="72"/>
      <c r="FQ31" s="72"/>
      <c r="FR31" s="72"/>
      <c r="FS31" s="72"/>
      <c r="FT31" s="72"/>
      <c r="FU31" s="72"/>
      <c r="FV31" s="72"/>
      <c r="FW31" s="72"/>
      <c r="FX31" s="72"/>
      <c r="FY31" s="72"/>
      <c r="FZ31" s="72"/>
      <c r="GA31" s="72"/>
      <c r="GB31" s="72"/>
      <c r="GC31" s="72"/>
      <c r="GD31" s="72"/>
      <c r="GE31" s="72"/>
      <c r="GF31" s="72"/>
      <c r="GG31" s="72"/>
      <c r="GH31" s="72"/>
      <c r="GI31" s="72"/>
      <c r="GJ31" s="72"/>
      <c r="GK31" s="72"/>
      <c r="GL31" s="72"/>
      <c r="GM31" s="72"/>
      <c r="GN31" s="72"/>
      <c r="GO31" s="72"/>
      <c r="GP31" s="72"/>
      <c r="GQ31" s="72"/>
      <c r="GR31" s="72"/>
      <c r="GS31" s="72"/>
      <c r="GT31" s="72"/>
      <c r="GU31" s="72"/>
      <c r="GV31" s="72"/>
      <c r="GW31" s="72"/>
      <c r="GX31" s="72"/>
      <c r="GY31" s="72"/>
      <c r="GZ31" s="72"/>
      <c r="HA31" s="72"/>
      <c r="HB31" s="72"/>
      <c r="HC31" s="72"/>
      <c r="HD31" s="72"/>
      <c r="HE31" s="72"/>
      <c r="HF31" s="72"/>
      <c r="HG31" s="72"/>
      <c r="HH31" s="72"/>
      <c r="HI31" s="72"/>
      <c r="HJ31" s="72"/>
      <c r="HK31" s="72"/>
      <c r="HL31" s="72"/>
      <c r="HM31" s="72"/>
      <c r="HN31" s="72"/>
      <c r="HO31" s="72"/>
      <c r="HP31" s="72"/>
      <c r="HQ31" s="72"/>
      <c r="HR31" s="72"/>
      <c r="HS31" s="72"/>
      <c r="HT31" s="72"/>
      <c r="HU31" s="72"/>
      <c r="HV31" s="72"/>
      <c r="HW31" s="72"/>
      <c r="HX31" s="72"/>
      <c r="HY31" s="72"/>
      <c r="HZ31" s="72"/>
      <c r="IA31" s="72"/>
      <c r="IB31" s="72"/>
      <c r="IC31" s="72"/>
      <c r="ID31" s="72"/>
      <c r="IE31" s="72"/>
      <c r="IF31" s="72"/>
      <c r="IG31" s="72"/>
      <c r="IH31" s="72"/>
      <c r="II31" s="72"/>
      <c r="IJ31" s="72"/>
      <c r="IK31" s="72"/>
      <c r="IL31" s="72"/>
      <c r="IM31" s="72"/>
      <c r="IN31" s="72"/>
      <c r="IO31" s="72"/>
      <c r="IP31" s="72"/>
      <c r="IQ31" s="72"/>
      <c r="IR31" s="72"/>
      <c r="IS31" s="72"/>
      <c r="IT31" s="72"/>
      <c r="IU31" s="72"/>
      <c r="IV31" s="72"/>
      <c r="IW31" s="72"/>
    </row>
    <row r="32" spans="1:257" s="23" customFormat="1" x14ac:dyDescent="0.25">
      <c r="A32" s="4"/>
      <c r="B32" s="5"/>
      <c r="C32" s="14"/>
      <c r="D32" s="14"/>
      <c r="E32" s="14"/>
      <c r="F32" s="14"/>
      <c r="G32" s="14"/>
      <c r="H32" s="14"/>
      <c r="I32" s="14"/>
      <c r="J32" s="14"/>
      <c r="K32" s="14"/>
      <c r="L32" s="14"/>
      <c r="M32" s="14"/>
      <c r="N32" s="14"/>
      <c r="O32" s="14"/>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2"/>
      <c r="BR32" s="72"/>
      <c r="BS32" s="72"/>
      <c r="BT32" s="72"/>
      <c r="BU32" s="72"/>
      <c r="BV32" s="72"/>
      <c r="BW32" s="72"/>
      <c r="BX32" s="72"/>
      <c r="BY32" s="72"/>
      <c r="BZ32" s="72"/>
      <c r="CA32" s="72"/>
      <c r="CB32" s="72"/>
      <c r="CC32" s="72"/>
      <c r="CD32" s="72"/>
      <c r="CE32" s="72"/>
      <c r="CF32" s="72"/>
      <c r="CG32" s="72"/>
      <c r="CH32" s="72"/>
      <c r="CI32" s="72"/>
      <c r="CJ32" s="72"/>
      <c r="CK32" s="72"/>
      <c r="CL32" s="72"/>
      <c r="CM32" s="72"/>
      <c r="CN32" s="72"/>
      <c r="CO32" s="72"/>
      <c r="CP32" s="72"/>
      <c r="CQ32" s="72"/>
      <c r="CR32" s="72"/>
      <c r="CS32" s="72"/>
      <c r="CT32" s="72"/>
      <c r="CU32" s="72"/>
      <c r="CV32" s="72"/>
      <c r="CW32" s="72"/>
      <c r="CX32" s="72"/>
      <c r="CY32" s="72"/>
      <c r="CZ32" s="72"/>
      <c r="DA32" s="72"/>
      <c r="DB32" s="72"/>
      <c r="DC32" s="72"/>
      <c r="DD32" s="72"/>
      <c r="DE32" s="72"/>
      <c r="DF32" s="72"/>
      <c r="DG32" s="72"/>
      <c r="DH32" s="72"/>
      <c r="DI32" s="72"/>
      <c r="DJ32" s="72"/>
      <c r="DK32" s="72"/>
      <c r="DL32" s="72"/>
      <c r="DM32" s="72"/>
      <c r="DN32" s="72"/>
      <c r="DO32" s="72"/>
      <c r="DP32" s="72"/>
      <c r="DQ32" s="72"/>
      <c r="DR32" s="72"/>
      <c r="DS32" s="72"/>
      <c r="DT32" s="72"/>
      <c r="DU32" s="72"/>
      <c r="DV32" s="72"/>
      <c r="DW32" s="72"/>
      <c r="DX32" s="72"/>
      <c r="DY32" s="72"/>
      <c r="DZ32" s="72"/>
      <c r="EA32" s="72"/>
      <c r="EB32" s="72"/>
      <c r="EC32" s="72"/>
      <c r="ED32" s="72"/>
      <c r="EE32" s="72"/>
      <c r="EF32" s="72"/>
      <c r="EG32" s="72"/>
      <c r="EH32" s="72"/>
      <c r="EI32" s="72"/>
      <c r="EJ32" s="72"/>
      <c r="EK32" s="72"/>
      <c r="EL32" s="72"/>
      <c r="EM32" s="72"/>
      <c r="EN32" s="72"/>
      <c r="EO32" s="72"/>
      <c r="EP32" s="72"/>
      <c r="EQ32" s="72"/>
      <c r="ER32" s="72"/>
      <c r="ES32" s="72"/>
      <c r="ET32" s="72"/>
      <c r="EU32" s="72"/>
      <c r="EV32" s="72"/>
      <c r="EW32" s="72"/>
      <c r="EX32" s="72"/>
      <c r="EY32" s="72"/>
      <c r="EZ32" s="72"/>
      <c r="FA32" s="72"/>
      <c r="FB32" s="72"/>
      <c r="FC32" s="72"/>
      <c r="FD32" s="72"/>
      <c r="FE32" s="72"/>
      <c r="FF32" s="72"/>
      <c r="FG32" s="72"/>
      <c r="FH32" s="72"/>
      <c r="FI32" s="72"/>
      <c r="FJ32" s="72"/>
      <c r="FK32" s="72"/>
      <c r="FL32" s="72"/>
      <c r="FM32" s="72"/>
      <c r="FN32" s="72"/>
      <c r="FO32" s="72"/>
      <c r="FP32" s="72"/>
      <c r="FQ32" s="72"/>
      <c r="FR32" s="72"/>
      <c r="FS32" s="72"/>
      <c r="FT32" s="72"/>
      <c r="FU32" s="72"/>
      <c r="FV32" s="72"/>
      <c r="FW32" s="72"/>
      <c r="FX32" s="72"/>
      <c r="FY32" s="72"/>
      <c r="FZ32" s="72"/>
      <c r="GA32" s="72"/>
      <c r="GB32" s="72"/>
      <c r="GC32" s="72"/>
      <c r="GD32" s="72"/>
      <c r="GE32" s="72"/>
      <c r="GF32" s="72"/>
      <c r="GG32" s="72"/>
      <c r="GH32" s="72"/>
      <c r="GI32" s="72"/>
      <c r="GJ32" s="72"/>
      <c r="GK32" s="72"/>
      <c r="GL32" s="72"/>
      <c r="GM32" s="72"/>
      <c r="GN32" s="72"/>
      <c r="GO32" s="72"/>
      <c r="GP32" s="72"/>
      <c r="GQ32" s="72"/>
      <c r="GR32" s="72"/>
      <c r="GS32" s="72"/>
      <c r="GT32" s="72"/>
      <c r="GU32" s="72"/>
      <c r="GV32" s="72"/>
      <c r="GW32" s="72"/>
      <c r="GX32" s="72"/>
      <c r="GY32" s="72"/>
      <c r="GZ32" s="72"/>
      <c r="HA32" s="72"/>
      <c r="HB32" s="72"/>
      <c r="HC32" s="72"/>
      <c r="HD32" s="72"/>
      <c r="HE32" s="72"/>
      <c r="HF32" s="72"/>
      <c r="HG32" s="72"/>
      <c r="HH32" s="72"/>
      <c r="HI32" s="72"/>
      <c r="HJ32" s="72"/>
      <c r="HK32" s="72"/>
      <c r="HL32" s="72"/>
      <c r="HM32" s="72"/>
      <c r="HN32" s="72"/>
      <c r="HO32" s="72"/>
      <c r="HP32" s="72"/>
      <c r="HQ32" s="72"/>
      <c r="HR32" s="72"/>
      <c r="HS32" s="72"/>
      <c r="HT32" s="72"/>
      <c r="HU32" s="72"/>
      <c r="HV32" s="72"/>
      <c r="HW32" s="72"/>
      <c r="HX32" s="72"/>
      <c r="HY32" s="72"/>
      <c r="HZ32" s="72"/>
      <c r="IA32" s="72"/>
      <c r="IB32" s="72"/>
      <c r="IC32" s="72"/>
      <c r="ID32" s="72"/>
      <c r="IE32" s="72"/>
      <c r="IF32" s="72"/>
      <c r="IG32" s="72"/>
      <c r="IH32" s="72"/>
      <c r="II32" s="72"/>
      <c r="IJ32" s="72"/>
      <c r="IK32" s="72"/>
      <c r="IL32" s="72"/>
      <c r="IM32" s="72"/>
      <c r="IN32" s="72"/>
      <c r="IO32" s="72"/>
      <c r="IP32" s="72"/>
      <c r="IQ32" s="72"/>
      <c r="IR32" s="72"/>
      <c r="IS32" s="72"/>
      <c r="IT32" s="72"/>
      <c r="IU32" s="72"/>
      <c r="IV32" s="72"/>
      <c r="IW32" s="72"/>
    </row>
    <row r="33" spans="1:257" s="23" customFormat="1" x14ac:dyDescent="0.25">
      <c r="A33" s="4"/>
      <c r="B33" s="5"/>
      <c r="C33" s="14"/>
      <c r="D33" s="34"/>
      <c r="E33" s="14"/>
      <c r="F33" s="14"/>
      <c r="G33" s="14"/>
      <c r="H33" s="14"/>
      <c r="I33" s="14"/>
      <c r="J33" s="14"/>
      <c r="K33" s="14"/>
      <c r="L33" s="14"/>
      <c r="M33" s="14"/>
      <c r="N33" s="14"/>
      <c r="O33" s="14"/>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2"/>
      <c r="BM33" s="72"/>
      <c r="BN33" s="72"/>
      <c r="BO33" s="72"/>
      <c r="BP33" s="72"/>
      <c r="BQ33" s="72"/>
      <c r="BR33" s="72"/>
      <c r="BS33" s="72"/>
      <c r="BT33" s="72"/>
      <c r="BU33" s="72"/>
      <c r="BV33" s="72"/>
      <c r="BW33" s="72"/>
      <c r="BX33" s="72"/>
      <c r="BY33" s="72"/>
      <c r="BZ33" s="72"/>
      <c r="CA33" s="72"/>
      <c r="CB33" s="72"/>
      <c r="CC33" s="72"/>
      <c r="CD33" s="72"/>
      <c r="CE33" s="72"/>
      <c r="CF33" s="72"/>
      <c r="CG33" s="72"/>
      <c r="CH33" s="72"/>
      <c r="CI33" s="72"/>
      <c r="CJ33" s="72"/>
      <c r="CK33" s="72"/>
      <c r="CL33" s="72"/>
      <c r="CM33" s="72"/>
      <c r="CN33" s="72"/>
      <c r="CO33" s="72"/>
      <c r="CP33" s="72"/>
      <c r="CQ33" s="72"/>
      <c r="CR33" s="72"/>
      <c r="CS33" s="72"/>
      <c r="CT33" s="72"/>
      <c r="CU33" s="72"/>
      <c r="CV33" s="72"/>
      <c r="CW33" s="72"/>
      <c r="CX33" s="72"/>
      <c r="CY33" s="72"/>
      <c r="CZ33" s="72"/>
      <c r="DA33" s="72"/>
      <c r="DB33" s="72"/>
      <c r="DC33" s="72"/>
      <c r="DD33" s="72"/>
      <c r="DE33" s="72"/>
      <c r="DF33" s="72"/>
      <c r="DG33" s="72"/>
      <c r="DH33" s="72"/>
      <c r="DI33" s="72"/>
      <c r="DJ33" s="72"/>
      <c r="DK33" s="72"/>
      <c r="DL33" s="72"/>
      <c r="DM33" s="72"/>
      <c r="DN33" s="72"/>
      <c r="DO33" s="72"/>
      <c r="DP33" s="72"/>
      <c r="DQ33" s="72"/>
      <c r="DR33" s="72"/>
      <c r="DS33" s="72"/>
      <c r="DT33" s="72"/>
      <c r="DU33" s="72"/>
      <c r="DV33" s="72"/>
      <c r="DW33" s="72"/>
      <c r="DX33" s="72"/>
      <c r="DY33" s="72"/>
      <c r="DZ33" s="72"/>
      <c r="EA33" s="72"/>
      <c r="EB33" s="72"/>
      <c r="EC33" s="72"/>
      <c r="ED33" s="72"/>
      <c r="EE33" s="72"/>
      <c r="EF33" s="72"/>
      <c r="EG33" s="72"/>
      <c r="EH33" s="72"/>
      <c r="EI33" s="72"/>
      <c r="EJ33" s="72"/>
      <c r="EK33" s="72"/>
      <c r="EL33" s="72"/>
      <c r="EM33" s="72"/>
      <c r="EN33" s="72"/>
      <c r="EO33" s="72"/>
      <c r="EP33" s="72"/>
      <c r="EQ33" s="72"/>
      <c r="ER33" s="72"/>
      <c r="ES33" s="72"/>
      <c r="ET33" s="72"/>
      <c r="EU33" s="72"/>
      <c r="EV33" s="72"/>
      <c r="EW33" s="72"/>
      <c r="EX33" s="72"/>
      <c r="EY33" s="72"/>
      <c r="EZ33" s="72"/>
      <c r="FA33" s="72"/>
      <c r="FB33" s="72"/>
      <c r="FC33" s="72"/>
      <c r="FD33" s="72"/>
      <c r="FE33" s="72"/>
      <c r="FF33" s="72"/>
      <c r="FG33" s="72"/>
      <c r="FH33" s="72"/>
      <c r="FI33" s="72"/>
      <c r="FJ33" s="72"/>
      <c r="FK33" s="72"/>
      <c r="FL33" s="72"/>
      <c r="FM33" s="72"/>
      <c r="FN33" s="72"/>
      <c r="FO33" s="72"/>
      <c r="FP33" s="72"/>
      <c r="FQ33" s="72"/>
      <c r="FR33" s="72"/>
      <c r="FS33" s="72"/>
      <c r="FT33" s="72"/>
      <c r="FU33" s="72"/>
      <c r="FV33" s="72"/>
      <c r="FW33" s="72"/>
      <c r="FX33" s="72"/>
      <c r="FY33" s="72"/>
      <c r="FZ33" s="72"/>
      <c r="GA33" s="72"/>
      <c r="GB33" s="72"/>
      <c r="GC33" s="72"/>
      <c r="GD33" s="72"/>
      <c r="GE33" s="72"/>
      <c r="GF33" s="72"/>
      <c r="GG33" s="72"/>
      <c r="GH33" s="72"/>
      <c r="GI33" s="72"/>
      <c r="GJ33" s="72"/>
      <c r="GK33" s="72"/>
      <c r="GL33" s="72"/>
      <c r="GM33" s="72"/>
      <c r="GN33" s="72"/>
      <c r="GO33" s="72"/>
      <c r="GP33" s="72"/>
      <c r="GQ33" s="72"/>
      <c r="GR33" s="72"/>
      <c r="GS33" s="72"/>
      <c r="GT33" s="72"/>
      <c r="GU33" s="72"/>
      <c r="GV33" s="72"/>
      <c r="GW33" s="72"/>
      <c r="GX33" s="72"/>
      <c r="GY33" s="72"/>
      <c r="GZ33" s="72"/>
      <c r="HA33" s="72"/>
      <c r="HB33" s="72"/>
      <c r="HC33" s="72"/>
      <c r="HD33" s="72"/>
      <c r="HE33" s="72"/>
      <c r="HF33" s="72"/>
      <c r="HG33" s="72"/>
      <c r="HH33" s="72"/>
      <c r="HI33" s="72"/>
      <c r="HJ33" s="72"/>
      <c r="HK33" s="72"/>
      <c r="HL33" s="72"/>
      <c r="HM33" s="72"/>
      <c r="HN33" s="72"/>
      <c r="HO33" s="72"/>
      <c r="HP33" s="72"/>
      <c r="HQ33" s="72"/>
      <c r="HR33" s="72"/>
      <c r="HS33" s="72"/>
      <c r="HT33" s="72"/>
      <c r="HU33" s="72"/>
      <c r="HV33" s="72"/>
      <c r="HW33" s="72"/>
      <c r="HX33" s="72"/>
      <c r="HY33" s="72"/>
      <c r="HZ33" s="72"/>
      <c r="IA33" s="72"/>
      <c r="IB33" s="72"/>
      <c r="IC33" s="72"/>
      <c r="ID33" s="72"/>
      <c r="IE33" s="72"/>
      <c r="IF33" s="72"/>
      <c r="IG33" s="72"/>
      <c r="IH33" s="72"/>
      <c r="II33" s="72"/>
      <c r="IJ33" s="72"/>
      <c r="IK33" s="72"/>
      <c r="IL33" s="72"/>
      <c r="IM33" s="72"/>
      <c r="IN33" s="72"/>
      <c r="IO33" s="72"/>
      <c r="IP33" s="72"/>
      <c r="IQ33" s="72"/>
      <c r="IR33" s="72"/>
      <c r="IS33" s="72"/>
      <c r="IT33" s="72"/>
      <c r="IU33" s="72"/>
      <c r="IV33" s="72"/>
      <c r="IW33" s="72"/>
    </row>
    <row r="34" spans="1:257" s="23" customFormat="1" x14ac:dyDescent="0.25">
      <c r="A34" s="4"/>
      <c r="B34" s="5"/>
      <c r="C34" s="14"/>
      <c r="D34" s="14"/>
      <c r="E34" s="14"/>
      <c r="F34" s="14"/>
      <c r="G34" s="14"/>
      <c r="H34" s="14"/>
      <c r="I34" s="14"/>
      <c r="J34" s="14"/>
      <c r="K34" s="14"/>
      <c r="L34" s="14"/>
      <c r="M34" s="14"/>
      <c r="N34" s="14"/>
      <c r="O34" s="14"/>
      <c r="Q34" s="72"/>
      <c r="R34" s="72"/>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2"/>
      <c r="BS34" s="72"/>
      <c r="BT34" s="72"/>
      <c r="BU34" s="72"/>
      <c r="BV34" s="72"/>
      <c r="BW34" s="72"/>
      <c r="BX34" s="72"/>
      <c r="BY34" s="72"/>
      <c r="BZ34" s="72"/>
      <c r="CA34" s="72"/>
      <c r="CB34" s="72"/>
      <c r="CC34" s="72"/>
      <c r="CD34" s="72"/>
      <c r="CE34" s="72"/>
      <c r="CF34" s="72"/>
      <c r="CG34" s="72"/>
      <c r="CH34" s="72"/>
      <c r="CI34" s="72"/>
      <c r="CJ34" s="72"/>
      <c r="CK34" s="72"/>
      <c r="CL34" s="72"/>
      <c r="CM34" s="72"/>
      <c r="CN34" s="72"/>
      <c r="CO34" s="72"/>
      <c r="CP34" s="72"/>
      <c r="CQ34" s="72"/>
      <c r="CR34" s="72"/>
      <c r="CS34" s="72"/>
      <c r="CT34" s="72"/>
      <c r="CU34" s="72"/>
      <c r="CV34" s="72"/>
      <c r="CW34" s="72"/>
      <c r="CX34" s="72"/>
      <c r="CY34" s="72"/>
      <c r="CZ34" s="72"/>
      <c r="DA34" s="72"/>
      <c r="DB34" s="72"/>
      <c r="DC34" s="72"/>
      <c r="DD34" s="72"/>
      <c r="DE34" s="72"/>
      <c r="DF34" s="72"/>
      <c r="DG34" s="72"/>
      <c r="DH34" s="72"/>
      <c r="DI34" s="72"/>
      <c r="DJ34" s="72"/>
      <c r="DK34" s="72"/>
      <c r="DL34" s="72"/>
      <c r="DM34" s="72"/>
      <c r="DN34" s="72"/>
      <c r="DO34" s="72"/>
      <c r="DP34" s="72"/>
      <c r="DQ34" s="72"/>
      <c r="DR34" s="72"/>
      <c r="DS34" s="72"/>
      <c r="DT34" s="72"/>
      <c r="DU34" s="72"/>
      <c r="DV34" s="72"/>
      <c r="DW34" s="72"/>
      <c r="DX34" s="72"/>
      <c r="DY34" s="72"/>
      <c r="DZ34" s="72"/>
      <c r="EA34" s="72"/>
      <c r="EB34" s="72"/>
      <c r="EC34" s="72"/>
      <c r="ED34" s="72"/>
      <c r="EE34" s="72"/>
      <c r="EF34" s="72"/>
      <c r="EG34" s="72"/>
      <c r="EH34" s="72"/>
      <c r="EI34" s="72"/>
      <c r="EJ34" s="72"/>
      <c r="EK34" s="72"/>
      <c r="EL34" s="72"/>
      <c r="EM34" s="72"/>
      <c r="EN34" s="72"/>
      <c r="EO34" s="72"/>
      <c r="EP34" s="72"/>
      <c r="EQ34" s="72"/>
      <c r="ER34" s="72"/>
      <c r="ES34" s="72"/>
      <c r="ET34" s="72"/>
      <c r="EU34" s="72"/>
      <c r="EV34" s="72"/>
      <c r="EW34" s="72"/>
      <c r="EX34" s="72"/>
      <c r="EY34" s="72"/>
      <c r="EZ34" s="72"/>
      <c r="FA34" s="72"/>
      <c r="FB34" s="72"/>
      <c r="FC34" s="72"/>
      <c r="FD34" s="72"/>
      <c r="FE34" s="72"/>
      <c r="FF34" s="72"/>
      <c r="FG34" s="72"/>
      <c r="FH34" s="72"/>
      <c r="FI34" s="72"/>
      <c r="FJ34" s="72"/>
      <c r="FK34" s="72"/>
      <c r="FL34" s="72"/>
      <c r="FM34" s="72"/>
      <c r="FN34" s="72"/>
      <c r="FO34" s="72"/>
      <c r="FP34" s="72"/>
      <c r="FQ34" s="72"/>
      <c r="FR34" s="72"/>
      <c r="FS34" s="72"/>
      <c r="FT34" s="72"/>
      <c r="FU34" s="72"/>
      <c r="FV34" s="72"/>
      <c r="FW34" s="72"/>
      <c r="FX34" s="72"/>
      <c r="FY34" s="72"/>
      <c r="FZ34" s="72"/>
      <c r="GA34" s="72"/>
      <c r="GB34" s="72"/>
      <c r="GC34" s="72"/>
      <c r="GD34" s="72"/>
      <c r="GE34" s="72"/>
      <c r="GF34" s="72"/>
      <c r="GG34" s="72"/>
      <c r="GH34" s="72"/>
      <c r="GI34" s="72"/>
      <c r="GJ34" s="72"/>
      <c r="GK34" s="72"/>
      <c r="GL34" s="72"/>
      <c r="GM34" s="72"/>
      <c r="GN34" s="72"/>
      <c r="GO34" s="72"/>
      <c r="GP34" s="72"/>
      <c r="GQ34" s="72"/>
      <c r="GR34" s="72"/>
      <c r="GS34" s="72"/>
      <c r="GT34" s="72"/>
      <c r="GU34" s="72"/>
      <c r="GV34" s="72"/>
      <c r="GW34" s="72"/>
      <c r="GX34" s="72"/>
      <c r="GY34" s="72"/>
      <c r="GZ34" s="72"/>
      <c r="HA34" s="72"/>
      <c r="HB34" s="72"/>
      <c r="HC34" s="72"/>
      <c r="HD34" s="72"/>
      <c r="HE34" s="72"/>
      <c r="HF34" s="72"/>
      <c r="HG34" s="72"/>
      <c r="HH34" s="72"/>
      <c r="HI34" s="72"/>
      <c r="HJ34" s="72"/>
      <c r="HK34" s="72"/>
      <c r="HL34" s="72"/>
      <c r="HM34" s="72"/>
      <c r="HN34" s="72"/>
      <c r="HO34" s="72"/>
      <c r="HP34" s="72"/>
      <c r="HQ34" s="72"/>
      <c r="HR34" s="72"/>
      <c r="HS34" s="72"/>
      <c r="HT34" s="72"/>
      <c r="HU34" s="72"/>
      <c r="HV34" s="72"/>
      <c r="HW34" s="72"/>
      <c r="HX34" s="72"/>
      <c r="HY34" s="72"/>
      <c r="HZ34" s="72"/>
      <c r="IA34" s="72"/>
      <c r="IB34" s="72"/>
      <c r="IC34" s="72"/>
      <c r="ID34" s="72"/>
      <c r="IE34" s="72"/>
      <c r="IF34" s="72"/>
      <c r="IG34" s="72"/>
      <c r="IH34" s="72"/>
      <c r="II34" s="72"/>
      <c r="IJ34" s="72"/>
      <c r="IK34" s="72"/>
      <c r="IL34" s="72"/>
      <c r="IM34" s="72"/>
      <c r="IN34" s="72"/>
      <c r="IO34" s="72"/>
      <c r="IP34" s="72"/>
      <c r="IQ34" s="72"/>
      <c r="IR34" s="72"/>
      <c r="IS34" s="72"/>
      <c r="IT34" s="72"/>
      <c r="IU34" s="72"/>
      <c r="IV34" s="72"/>
      <c r="IW34" s="72"/>
    </row>
    <row r="35" spans="1:257" s="23" customFormat="1" x14ac:dyDescent="0.25">
      <c r="A35" s="4"/>
      <c r="B35" s="5"/>
      <c r="C35" s="14"/>
      <c r="D35" s="34"/>
      <c r="E35" s="14"/>
      <c r="F35" s="14"/>
      <c r="G35" s="14"/>
      <c r="H35" s="14"/>
      <c r="I35" s="14"/>
      <c r="J35" s="14"/>
      <c r="K35" s="14"/>
      <c r="L35" s="14"/>
      <c r="M35" s="14"/>
      <c r="N35" s="14"/>
      <c r="O35" s="14"/>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2"/>
      <c r="BR35" s="72"/>
      <c r="BS35" s="72"/>
      <c r="BT35" s="72"/>
      <c r="BU35" s="72"/>
      <c r="BV35" s="72"/>
      <c r="BW35" s="72"/>
      <c r="BX35" s="72"/>
      <c r="BY35" s="72"/>
      <c r="BZ35" s="72"/>
      <c r="CA35" s="72"/>
      <c r="CB35" s="72"/>
      <c r="CC35" s="72"/>
      <c r="CD35" s="72"/>
      <c r="CE35" s="72"/>
      <c r="CF35" s="72"/>
      <c r="CG35" s="72"/>
      <c r="CH35" s="72"/>
      <c r="CI35" s="72"/>
      <c r="CJ35" s="72"/>
      <c r="CK35" s="72"/>
      <c r="CL35" s="72"/>
      <c r="CM35" s="72"/>
      <c r="CN35" s="72"/>
      <c r="CO35" s="72"/>
      <c r="CP35" s="72"/>
      <c r="CQ35" s="72"/>
      <c r="CR35" s="72"/>
      <c r="CS35" s="72"/>
      <c r="CT35" s="72"/>
      <c r="CU35" s="72"/>
      <c r="CV35" s="72"/>
      <c r="CW35" s="72"/>
      <c r="CX35" s="72"/>
      <c r="CY35" s="72"/>
      <c r="CZ35" s="72"/>
      <c r="DA35" s="72"/>
      <c r="DB35" s="72"/>
      <c r="DC35" s="72"/>
      <c r="DD35" s="72"/>
      <c r="DE35" s="72"/>
      <c r="DF35" s="72"/>
      <c r="DG35" s="72"/>
      <c r="DH35" s="72"/>
      <c r="DI35" s="72"/>
      <c r="DJ35" s="72"/>
      <c r="DK35" s="72"/>
      <c r="DL35" s="72"/>
      <c r="DM35" s="72"/>
      <c r="DN35" s="72"/>
      <c r="DO35" s="72"/>
      <c r="DP35" s="72"/>
      <c r="DQ35" s="72"/>
      <c r="DR35" s="72"/>
      <c r="DS35" s="72"/>
      <c r="DT35" s="72"/>
      <c r="DU35" s="72"/>
      <c r="DV35" s="72"/>
      <c r="DW35" s="72"/>
      <c r="DX35" s="72"/>
      <c r="DY35" s="72"/>
      <c r="DZ35" s="72"/>
      <c r="EA35" s="72"/>
      <c r="EB35" s="72"/>
      <c r="EC35" s="72"/>
      <c r="ED35" s="72"/>
      <c r="EE35" s="72"/>
      <c r="EF35" s="72"/>
      <c r="EG35" s="72"/>
      <c r="EH35" s="72"/>
      <c r="EI35" s="72"/>
      <c r="EJ35" s="72"/>
      <c r="EK35" s="72"/>
      <c r="EL35" s="72"/>
      <c r="EM35" s="72"/>
      <c r="EN35" s="72"/>
      <c r="EO35" s="72"/>
      <c r="EP35" s="72"/>
      <c r="EQ35" s="72"/>
      <c r="ER35" s="72"/>
      <c r="ES35" s="72"/>
      <c r="ET35" s="72"/>
      <c r="EU35" s="72"/>
      <c r="EV35" s="72"/>
      <c r="EW35" s="72"/>
      <c r="EX35" s="72"/>
      <c r="EY35" s="72"/>
      <c r="EZ35" s="72"/>
      <c r="FA35" s="72"/>
      <c r="FB35" s="72"/>
      <c r="FC35" s="72"/>
      <c r="FD35" s="72"/>
      <c r="FE35" s="72"/>
      <c r="FF35" s="72"/>
      <c r="FG35" s="72"/>
      <c r="FH35" s="72"/>
      <c r="FI35" s="72"/>
      <c r="FJ35" s="72"/>
      <c r="FK35" s="72"/>
      <c r="FL35" s="72"/>
      <c r="FM35" s="72"/>
      <c r="FN35" s="72"/>
      <c r="FO35" s="72"/>
      <c r="FP35" s="72"/>
      <c r="FQ35" s="72"/>
      <c r="FR35" s="72"/>
      <c r="FS35" s="72"/>
      <c r="FT35" s="72"/>
      <c r="FU35" s="72"/>
      <c r="FV35" s="72"/>
      <c r="FW35" s="72"/>
      <c r="FX35" s="72"/>
      <c r="FY35" s="72"/>
      <c r="FZ35" s="72"/>
      <c r="GA35" s="72"/>
      <c r="GB35" s="72"/>
      <c r="GC35" s="72"/>
      <c r="GD35" s="72"/>
      <c r="GE35" s="72"/>
      <c r="GF35" s="72"/>
      <c r="GG35" s="72"/>
      <c r="GH35" s="72"/>
      <c r="GI35" s="72"/>
      <c r="GJ35" s="72"/>
      <c r="GK35" s="72"/>
      <c r="GL35" s="72"/>
      <c r="GM35" s="72"/>
      <c r="GN35" s="72"/>
      <c r="GO35" s="72"/>
      <c r="GP35" s="72"/>
      <c r="GQ35" s="72"/>
      <c r="GR35" s="72"/>
      <c r="GS35" s="72"/>
      <c r="GT35" s="72"/>
      <c r="GU35" s="72"/>
      <c r="GV35" s="72"/>
      <c r="GW35" s="72"/>
      <c r="GX35" s="72"/>
      <c r="GY35" s="72"/>
      <c r="GZ35" s="72"/>
      <c r="HA35" s="72"/>
      <c r="HB35" s="72"/>
      <c r="HC35" s="72"/>
      <c r="HD35" s="72"/>
      <c r="HE35" s="72"/>
      <c r="HF35" s="72"/>
      <c r="HG35" s="72"/>
      <c r="HH35" s="72"/>
      <c r="HI35" s="72"/>
      <c r="HJ35" s="72"/>
      <c r="HK35" s="72"/>
      <c r="HL35" s="72"/>
      <c r="HM35" s="72"/>
      <c r="HN35" s="72"/>
      <c r="HO35" s="72"/>
      <c r="HP35" s="72"/>
      <c r="HQ35" s="72"/>
      <c r="HR35" s="72"/>
      <c r="HS35" s="72"/>
      <c r="HT35" s="72"/>
      <c r="HU35" s="72"/>
      <c r="HV35" s="72"/>
      <c r="HW35" s="72"/>
      <c r="HX35" s="72"/>
      <c r="HY35" s="72"/>
      <c r="HZ35" s="72"/>
      <c r="IA35" s="72"/>
      <c r="IB35" s="72"/>
      <c r="IC35" s="72"/>
      <c r="ID35" s="72"/>
      <c r="IE35" s="72"/>
      <c r="IF35" s="72"/>
      <c r="IG35" s="72"/>
      <c r="IH35" s="72"/>
      <c r="II35" s="72"/>
      <c r="IJ35" s="72"/>
      <c r="IK35" s="72"/>
      <c r="IL35" s="72"/>
      <c r="IM35" s="72"/>
      <c r="IN35" s="72"/>
      <c r="IO35" s="72"/>
      <c r="IP35" s="72"/>
      <c r="IQ35" s="72"/>
      <c r="IR35" s="72"/>
      <c r="IS35" s="72"/>
      <c r="IT35" s="72"/>
      <c r="IU35" s="72"/>
      <c r="IV35" s="72"/>
      <c r="IW35" s="72"/>
    </row>
    <row r="36" spans="1:257" s="23" customFormat="1" x14ac:dyDescent="0.25">
      <c r="A36" s="4"/>
      <c r="B36" s="5"/>
      <c r="C36" s="14"/>
      <c r="D36" s="14"/>
      <c r="E36" s="14"/>
      <c r="F36" s="14"/>
      <c r="G36" s="14"/>
      <c r="H36" s="14"/>
      <c r="I36" s="14"/>
      <c r="J36" s="14"/>
      <c r="K36" s="14"/>
      <c r="L36" s="14"/>
      <c r="M36" s="14"/>
      <c r="N36" s="14"/>
      <c r="O36" s="14"/>
      <c r="Q36" s="72"/>
      <c r="R36" s="72"/>
      <c r="S36" s="72"/>
      <c r="T36" s="72"/>
      <c r="U36" s="72"/>
      <c r="V36" s="72"/>
      <c r="W36" s="72"/>
      <c r="X36" s="72"/>
      <c r="Y36" s="72"/>
      <c r="Z36" s="72"/>
      <c r="AA36" s="72"/>
      <c r="AB36" s="72"/>
      <c r="AC36" s="72"/>
      <c r="AD36" s="72"/>
      <c r="AE36" s="72"/>
      <c r="AF36" s="72"/>
      <c r="AG36" s="72"/>
      <c r="AH36" s="72"/>
      <c r="AI36" s="72"/>
      <c r="AJ36" s="72"/>
      <c r="AK36" s="72"/>
      <c r="AL36" s="72"/>
      <c r="AM36" s="72"/>
      <c r="AN36" s="72"/>
      <c r="AO36" s="72"/>
      <c r="AP36" s="72"/>
      <c r="AQ36" s="72"/>
      <c r="AR36" s="72"/>
      <c r="AS36" s="72"/>
      <c r="AT36" s="72"/>
      <c r="AU36" s="72"/>
      <c r="AV36" s="72"/>
      <c r="AW36" s="72"/>
      <c r="AX36" s="72"/>
      <c r="AY36" s="72"/>
      <c r="AZ36" s="72"/>
      <c r="BA36" s="72"/>
      <c r="BB36" s="72"/>
      <c r="BC36" s="72"/>
      <c r="BD36" s="72"/>
      <c r="BE36" s="72"/>
      <c r="BF36" s="72"/>
      <c r="BG36" s="72"/>
      <c r="BH36" s="72"/>
      <c r="BI36" s="72"/>
      <c r="BJ36" s="72"/>
      <c r="BK36" s="72"/>
      <c r="BL36" s="72"/>
      <c r="BM36" s="72"/>
      <c r="BN36" s="72"/>
      <c r="BO36" s="72"/>
      <c r="BP36" s="72"/>
      <c r="BQ36" s="72"/>
      <c r="BR36" s="72"/>
      <c r="BS36" s="72"/>
      <c r="BT36" s="72"/>
      <c r="BU36" s="72"/>
      <c r="BV36" s="72"/>
      <c r="BW36" s="72"/>
      <c r="BX36" s="72"/>
      <c r="BY36" s="72"/>
      <c r="BZ36" s="72"/>
      <c r="CA36" s="72"/>
      <c r="CB36" s="72"/>
      <c r="CC36" s="72"/>
      <c r="CD36" s="72"/>
      <c r="CE36" s="72"/>
      <c r="CF36" s="72"/>
      <c r="CG36" s="72"/>
      <c r="CH36" s="72"/>
      <c r="CI36" s="72"/>
      <c r="CJ36" s="72"/>
      <c r="CK36" s="72"/>
      <c r="CL36" s="72"/>
      <c r="CM36" s="72"/>
      <c r="CN36" s="72"/>
      <c r="CO36" s="72"/>
      <c r="CP36" s="72"/>
      <c r="CQ36" s="72"/>
      <c r="CR36" s="72"/>
      <c r="CS36" s="72"/>
      <c r="CT36" s="72"/>
      <c r="CU36" s="72"/>
      <c r="CV36" s="72"/>
      <c r="CW36" s="72"/>
      <c r="CX36" s="72"/>
      <c r="CY36" s="72"/>
      <c r="CZ36" s="72"/>
      <c r="DA36" s="72"/>
      <c r="DB36" s="72"/>
      <c r="DC36" s="72"/>
      <c r="DD36" s="72"/>
      <c r="DE36" s="72"/>
      <c r="DF36" s="72"/>
      <c r="DG36" s="72"/>
      <c r="DH36" s="72"/>
      <c r="DI36" s="72"/>
      <c r="DJ36" s="72"/>
      <c r="DK36" s="72"/>
      <c r="DL36" s="72"/>
      <c r="DM36" s="72"/>
      <c r="DN36" s="72"/>
      <c r="DO36" s="72"/>
      <c r="DP36" s="72"/>
      <c r="DQ36" s="72"/>
      <c r="DR36" s="72"/>
      <c r="DS36" s="72"/>
      <c r="DT36" s="72"/>
      <c r="DU36" s="72"/>
      <c r="DV36" s="72"/>
      <c r="DW36" s="72"/>
      <c r="DX36" s="72"/>
      <c r="DY36" s="72"/>
      <c r="DZ36" s="72"/>
      <c r="EA36" s="72"/>
      <c r="EB36" s="72"/>
      <c r="EC36" s="72"/>
      <c r="ED36" s="72"/>
      <c r="EE36" s="72"/>
      <c r="EF36" s="72"/>
      <c r="EG36" s="72"/>
      <c r="EH36" s="72"/>
      <c r="EI36" s="72"/>
      <c r="EJ36" s="72"/>
      <c r="EK36" s="72"/>
      <c r="EL36" s="72"/>
      <c r="EM36" s="72"/>
      <c r="EN36" s="72"/>
      <c r="EO36" s="72"/>
      <c r="EP36" s="72"/>
      <c r="EQ36" s="72"/>
      <c r="ER36" s="72"/>
      <c r="ES36" s="72"/>
      <c r="ET36" s="72"/>
      <c r="EU36" s="72"/>
      <c r="EV36" s="72"/>
      <c r="EW36" s="72"/>
      <c r="EX36" s="72"/>
      <c r="EY36" s="72"/>
      <c r="EZ36" s="72"/>
      <c r="FA36" s="72"/>
      <c r="FB36" s="72"/>
      <c r="FC36" s="72"/>
      <c r="FD36" s="72"/>
      <c r="FE36" s="72"/>
      <c r="FF36" s="72"/>
      <c r="FG36" s="72"/>
      <c r="FH36" s="72"/>
      <c r="FI36" s="72"/>
      <c r="FJ36" s="72"/>
      <c r="FK36" s="72"/>
      <c r="FL36" s="72"/>
      <c r="FM36" s="72"/>
      <c r="FN36" s="72"/>
      <c r="FO36" s="72"/>
      <c r="FP36" s="72"/>
      <c r="FQ36" s="72"/>
      <c r="FR36" s="72"/>
      <c r="FS36" s="72"/>
      <c r="FT36" s="72"/>
      <c r="FU36" s="72"/>
      <c r="FV36" s="72"/>
      <c r="FW36" s="72"/>
      <c r="FX36" s="72"/>
      <c r="FY36" s="72"/>
      <c r="FZ36" s="72"/>
      <c r="GA36" s="72"/>
      <c r="GB36" s="72"/>
      <c r="GC36" s="72"/>
      <c r="GD36" s="72"/>
      <c r="GE36" s="72"/>
      <c r="GF36" s="72"/>
      <c r="GG36" s="72"/>
      <c r="GH36" s="72"/>
      <c r="GI36" s="72"/>
      <c r="GJ36" s="72"/>
      <c r="GK36" s="72"/>
      <c r="GL36" s="72"/>
      <c r="GM36" s="72"/>
      <c r="GN36" s="72"/>
      <c r="GO36" s="72"/>
      <c r="GP36" s="72"/>
      <c r="GQ36" s="72"/>
      <c r="GR36" s="72"/>
      <c r="GS36" s="72"/>
      <c r="GT36" s="72"/>
      <c r="GU36" s="72"/>
      <c r="GV36" s="72"/>
      <c r="GW36" s="72"/>
      <c r="GX36" s="72"/>
      <c r="GY36" s="72"/>
      <c r="GZ36" s="72"/>
      <c r="HA36" s="72"/>
      <c r="HB36" s="72"/>
      <c r="HC36" s="72"/>
      <c r="HD36" s="72"/>
      <c r="HE36" s="72"/>
      <c r="HF36" s="72"/>
      <c r="HG36" s="72"/>
      <c r="HH36" s="72"/>
      <c r="HI36" s="72"/>
      <c r="HJ36" s="72"/>
      <c r="HK36" s="72"/>
      <c r="HL36" s="72"/>
      <c r="HM36" s="72"/>
      <c r="HN36" s="72"/>
      <c r="HO36" s="72"/>
      <c r="HP36" s="72"/>
      <c r="HQ36" s="72"/>
      <c r="HR36" s="72"/>
      <c r="HS36" s="72"/>
      <c r="HT36" s="72"/>
      <c r="HU36" s="72"/>
      <c r="HV36" s="72"/>
      <c r="HW36" s="72"/>
      <c r="HX36" s="72"/>
      <c r="HY36" s="72"/>
      <c r="HZ36" s="72"/>
      <c r="IA36" s="72"/>
      <c r="IB36" s="72"/>
      <c r="IC36" s="72"/>
      <c r="ID36" s="72"/>
      <c r="IE36" s="72"/>
      <c r="IF36" s="72"/>
      <c r="IG36" s="72"/>
      <c r="IH36" s="72"/>
      <c r="II36" s="72"/>
      <c r="IJ36" s="72"/>
      <c r="IK36" s="72"/>
      <c r="IL36" s="72"/>
      <c r="IM36" s="72"/>
      <c r="IN36" s="72"/>
      <c r="IO36" s="72"/>
      <c r="IP36" s="72"/>
      <c r="IQ36" s="72"/>
      <c r="IR36" s="72"/>
      <c r="IS36" s="72"/>
      <c r="IT36" s="72"/>
      <c r="IU36" s="72"/>
      <c r="IV36" s="72"/>
      <c r="IW36" s="72"/>
    </row>
    <row r="37" spans="1:257" s="23" customFormat="1" x14ac:dyDescent="0.25">
      <c r="A37" s="4"/>
      <c r="B37" s="5"/>
      <c r="C37" s="14"/>
      <c r="D37" s="34"/>
      <c r="E37" s="14"/>
      <c r="F37" s="14"/>
      <c r="G37" s="14"/>
      <c r="H37" s="14"/>
      <c r="I37" s="14"/>
      <c r="J37" s="14"/>
      <c r="K37" s="14"/>
      <c r="L37" s="14"/>
      <c r="M37" s="14"/>
      <c r="N37" s="14"/>
      <c r="O37" s="14"/>
      <c r="Q37" s="72"/>
      <c r="R37" s="72"/>
      <c r="S37" s="72"/>
      <c r="T37" s="72"/>
      <c r="U37" s="72"/>
      <c r="V37" s="72"/>
      <c r="W37" s="72"/>
      <c r="X37" s="72"/>
      <c r="Y37" s="72"/>
      <c r="Z37" s="72"/>
      <c r="AA37" s="72"/>
      <c r="AB37" s="72"/>
      <c r="AC37" s="72"/>
      <c r="AD37" s="72"/>
      <c r="AE37" s="72"/>
      <c r="AF37" s="72"/>
      <c r="AG37" s="72"/>
      <c r="AH37" s="72"/>
      <c r="AI37" s="72"/>
      <c r="AJ37" s="72"/>
      <c r="AK37" s="72"/>
      <c r="AL37" s="72"/>
      <c r="AM37" s="72"/>
      <c r="AN37" s="72"/>
      <c r="AO37" s="72"/>
      <c r="AP37" s="72"/>
      <c r="AQ37" s="72"/>
      <c r="AR37" s="72"/>
      <c r="AS37" s="72"/>
      <c r="AT37" s="72"/>
      <c r="AU37" s="72"/>
      <c r="AV37" s="72"/>
      <c r="AW37" s="72"/>
      <c r="AX37" s="72"/>
      <c r="AY37" s="72"/>
      <c r="AZ37" s="72"/>
      <c r="BA37" s="72"/>
      <c r="BB37" s="72"/>
      <c r="BC37" s="72"/>
      <c r="BD37" s="72"/>
      <c r="BE37" s="72"/>
      <c r="BF37" s="72"/>
      <c r="BG37" s="72"/>
      <c r="BH37" s="72"/>
      <c r="BI37" s="72"/>
      <c r="BJ37" s="72"/>
      <c r="BK37" s="72"/>
      <c r="BL37" s="72"/>
      <c r="BM37" s="72"/>
      <c r="BN37" s="72"/>
      <c r="BO37" s="72"/>
      <c r="BP37" s="72"/>
      <c r="BQ37" s="72"/>
      <c r="BR37" s="72"/>
      <c r="BS37" s="72"/>
      <c r="BT37" s="72"/>
      <c r="BU37" s="72"/>
      <c r="BV37" s="72"/>
      <c r="BW37" s="72"/>
      <c r="BX37" s="72"/>
      <c r="BY37" s="72"/>
      <c r="BZ37" s="72"/>
      <c r="CA37" s="72"/>
      <c r="CB37" s="72"/>
      <c r="CC37" s="72"/>
      <c r="CD37" s="72"/>
      <c r="CE37" s="72"/>
      <c r="CF37" s="72"/>
      <c r="CG37" s="72"/>
      <c r="CH37" s="72"/>
      <c r="CI37" s="72"/>
      <c r="CJ37" s="72"/>
      <c r="CK37" s="72"/>
      <c r="CL37" s="72"/>
      <c r="CM37" s="72"/>
      <c r="CN37" s="72"/>
      <c r="CO37" s="72"/>
      <c r="CP37" s="72"/>
      <c r="CQ37" s="72"/>
      <c r="CR37" s="72"/>
      <c r="CS37" s="72"/>
      <c r="CT37" s="72"/>
      <c r="CU37" s="72"/>
      <c r="CV37" s="72"/>
      <c r="CW37" s="72"/>
      <c r="CX37" s="72"/>
      <c r="CY37" s="72"/>
      <c r="CZ37" s="72"/>
      <c r="DA37" s="72"/>
      <c r="DB37" s="72"/>
      <c r="DC37" s="72"/>
      <c r="DD37" s="72"/>
      <c r="DE37" s="72"/>
      <c r="DF37" s="72"/>
      <c r="DG37" s="72"/>
      <c r="DH37" s="72"/>
      <c r="DI37" s="72"/>
      <c r="DJ37" s="72"/>
      <c r="DK37" s="72"/>
      <c r="DL37" s="72"/>
      <c r="DM37" s="72"/>
      <c r="DN37" s="72"/>
      <c r="DO37" s="72"/>
      <c r="DP37" s="72"/>
      <c r="DQ37" s="72"/>
      <c r="DR37" s="72"/>
      <c r="DS37" s="72"/>
      <c r="DT37" s="72"/>
      <c r="DU37" s="72"/>
      <c r="DV37" s="72"/>
      <c r="DW37" s="72"/>
      <c r="DX37" s="72"/>
      <c r="DY37" s="72"/>
      <c r="DZ37" s="72"/>
      <c r="EA37" s="72"/>
      <c r="EB37" s="72"/>
      <c r="EC37" s="72"/>
      <c r="ED37" s="72"/>
      <c r="EE37" s="72"/>
      <c r="EF37" s="72"/>
      <c r="EG37" s="72"/>
      <c r="EH37" s="72"/>
      <c r="EI37" s="72"/>
      <c r="EJ37" s="72"/>
      <c r="EK37" s="72"/>
      <c r="EL37" s="72"/>
      <c r="EM37" s="72"/>
      <c r="EN37" s="72"/>
      <c r="EO37" s="72"/>
      <c r="EP37" s="72"/>
      <c r="EQ37" s="72"/>
      <c r="ER37" s="72"/>
      <c r="ES37" s="72"/>
      <c r="ET37" s="72"/>
      <c r="EU37" s="72"/>
      <c r="EV37" s="72"/>
      <c r="EW37" s="72"/>
      <c r="EX37" s="72"/>
      <c r="EY37" s="72"/>
      <c r="EZ37" s="72"/>
      <c r="FA37" s="72"/>
      <c r="FB37" s="72"/>
      <c r="FC37" s="72"/>
      <c r="FD37" s="72"/>
      <c r="FE37" s="72"/>
      <c r="FF37" s="72"/>
      <c r="FG37" s="72"/>
      <c r="FH37" s="72"/>
      <c r="FI37" s="72"/>
      <c r="FJ37" s="72"/>
      <c r="FK37" s="72"/>
      <c r="FL37" s="72"/>
      <c r="FM37" s="72"/>
      <c r="FN37" s="72"/>
      <c r="FO37" s="72"/>
      <c r="FP37" s="72"/>
      <c r="FQ37" s="72"/>
      <c r="FR37" s="72"/>
      <c r="FS37" s="72"/>
      <c r="FT37" s="72"/>
      <c r="FU37" s="72"/>
      <c r="FV37" s="72"/>
      <c r="FW37" s="72"/>
      <c r="FX37" s="72"/>
      <c r="FY37" s="72"/>
      <c r="FZ37" s="72"/>
      <c r="GA37" s="72"/>
      <c r="GB37" s="72"/>
      <c r="GC37" s="72"/>
      <c r="GD37" s="72"/>
      <c r="GE37" s="72"/>
      <c r="GF37" s="72"/>
      <c r="GG37" s="72"/>
      <c r="GH37" s="72"/>
      <c r="GI37" s="72"/>
      <c r="GJ37" s="72"/>
      <c r="GK37" s="72"/>
      <c r="GL37" s="72"/>
      <c r="GM37" s="72"/>
      <c r="GN37" s="72"/>
      <c r="GO37" s="72"/>
      <c r="GP37" s="72"/>
      <c r="GQ37" s="72"/>
      <c r="GR37" s="72"/>
      <c r="GS37" s="72"/>
      <c r="GT37" s="72"/>
      <c r="GU37" s="72"/>
      <c r="GV37" s="72"/>
      <c r="GW37" s="72"/>
      <c r="GX37" s="72"/>
      <c r="GY37" s="72"/>
      <c r="GZ37" s="72"/>
      <c r="HA37" s="72"/>
      <c r="HB37" s="72"/>
      <c r="HC37" s="72"/>
      <c r="HD37" s="72"/>
      <c r="HE37" s="72"/>
      <c r="HF37" s="72"/>
      <c r="HG37" s="72"/>
      <c r="HH37" s="72"/>
      <c r="HI37" s="72"/>
      <c r="HJ37" s="72"/>
      <c r="HK37" s="72"/>
      <c r="HL37" s="72"/>
      <c r="HM37" s="72"/>
      <c r="HN37" s="72"/>
      <c r="HO37" s="72"/>
      <c r="HP37" s="72"/>
      <c r="HQ37" s="72"/>
      <c r="HR37" s="72"/>
      <c r="HS37" s="72"/>
      <c r="HT37" s="72"/>
      <c r="HU37" s="72"/>
      <c r="HV37" s="72"/>
      <c r="HW37" s="72"/>
      <c r="HX37" s="72"/>
      <c r="HY37" s="72"/>
      <c r="HZ37" s="72"/>
      <c r="IA37" s="72"/>
      <c r="IB37" s="72"/>
      <c r="IC37" s="72"/>
      <c r="ID37" s="72"/>
      <c r="IE37" s="72"/>
      <c r="IF37" s="72"/>
      <c r="IG37" s="72"/>
      <c r="IH37" s="72"/>
      <c r="II37" s="72"/>
      <c r="IJ37" s="72"/>
      <c r="IK37" s="72"/>
      <c r="IL37" s="72"/>
      <c r="IM37" s="72"/>
      <c r="IN37" s="72"/>
      <c r="IO37" s="72"/>
      <c r="IP37" s="72"/>
      <c r="IQ37" s="72"/>
      <c r="IR37" s="72"/>
      <c r="IS37" s="72"/>
      <c r="IT37" s="72"/>
      <c r="IU37" s="72"/>
      <c r="IV37" s="72"/>
      <c r="IW37" s="72"/>
    </row>
    <row r="38" spans="1:257" s="23" customFormat="1" x14ac:dyDescent="0.25">
      <c r="A38" s="4"/>
      <c r="B38" s="5"/>
      <c r="C38" s="14"/>
      <c r="D38" s="14"/>
      <c r="E38" s="14"/>
      <c r="F38" s="14"/>
      <c r="G38" s="14"/>
      <c r="H38" s="14"/>
      <c r="I38" s="14"/>
      <c r="J38" s="14"/>
      <c r="K38" s="14"/>
      <c r="L38" s="14"/>
      <c r="M38" s="14"/>
      <c r="N38" s="14"/>
      <c r="O38" s="14"/>
      <c r="Q38" s="72"/>
      <c r="R38" s="72"/>
      <c r="S38" s="72"/>
      <c r="T38" s="72"/>
      <c r="U38" s="72"/>
      <c r="V38" s="72"/>
      <c r="W38" s="72"/>
      <c r="X38" s="72"/>
      <c r="Y38" s="72"/>
      <c r="Z38" s="72"/>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2"/>
      <c r="AZ38" s="72"/>
      <c r="BA38" s="72"/>
      <c r="BB38" s="72"/>
      <c r="BC38" s="72"/>
      <c r="BD38" s="72"/>
      <c r="BE38" s="72"/>
      <c r="BF38" s="72"/>
      <c r="BG38" s="72"/>
      <c r="BH38" s="72"/>
      <c r="BI38" s="72"/>
      <c r="BJ38" s="72"/>
      <c r="BK38" s="72"/>
      <c r="BL38" s="72"/>
      <c r="BM38" s="72"/>
      <c r="BN38" s="72"/>
      <c r="BO38" s="72"/>
      <c r="BP38" s="72"/>
      <c r="BQ38" s="72"/>
      <c r="BR38" s="72"/>
      <c r="BS38" s="72"/>
      <c r="BT38" s="72"/>
      <c r="BU38" s="72"/>
      <c r="BV38" s="72"/>
      <c r="BW38" s="72"/>
      <c r="BX38" s="72"/>
      <c r="BY38" s="72"/>
      <c r="BZ38" s="72"/>
      <c r="CA38" s="72"/>
      <c r="CB38" s="72"/>
      <c r="CC38" s="72"/>
      <c r="CD38" s="72"/>
      <c r="CE38" s="72"/>
      <c r="CF38" s="72"/>
      <c r="CG38" s="72"/>
      <c r="CH38" s="72"/>
      <c r="CI38" s="72"/>
      <c r="CJ38" s="72"/>
      <c r="CK38" s="72"/>
      <c r="CL38" s="72"/>
      <c r="CM38" s="72"/>
      <c r="CN38" s="72"/>
      <c r="CO38" s="72"/>
      <c r="CP38" s="72"/>
      <c r="CQ38" s="72"/>
      <c r="CR38" s="72"/>
      <c r="CS38" s="72"/>
      <c r="CT38" s="72"/>
      <c r="CU38" s="72"/>
      <c r="CV38" s="72"/>
      <c r="CW38" s="72"/>
      <c r="CX38" s="72"/>
      <c r="CY38" s="72"/>
      <c r="CZ38" s="72"/>
      <c r="DA38" s="72"/>
      <c r="DB38" s="72"/>
      <c r="DC38" s="72"/>
      <c r="DD38" s="72"/>
      <c r="DE38" s="72"/>
      <c r="DF38" s="72"/>
      <c r="DG38" s="72"/>
      <c r="DH38" s="72"/>
      <c r="DI38" s="72"/>
      <c r="DJ38" s="72"/>
      <c r="DK38" s="72"/>
      <c r="DL38" s="72"/>
      <c r="DM38" s="72"/>
      <c r="DN38" s="72"/>
      <c r="DO38" s="72"/>
      <c r="DP38" s="72"/>
      <c r="DQ38" s="72"/>
      <c r="DR38" s="72"/>
      <c r="DS38" s="72"/>
      <c r="DT38" s="72"/>
      <c r="DU38" s="72"/>
      <c r="DV38" s="72"/>
      <c r="DW38" s="72"/>
      <c r="DX38" s="72"/>
      <c r="DY38" s="72"/>
      <c r="DZ38" s="72"/>
      <c r="EA38" s="72"/>
      <c r="EB38" s="72"/>
      <c r="EC38" s="72"/>
      <c r="ED38" s="72"/>
      <c r="EE38" s="72"/>
      <c r="EF38" s="72"/>
      <c r="EG38" s="72"/>
      <c r="EH38" s="72"/>
      <c r="EI38" s="72"/>
      <c r="EJ38" s="72"/>
      <c r="EK38" s="72"/>
      <c r="EL38" s="72"/>
      <c r="EM38" s="72"/>
      <c r="EN38" s="72"/>
      <c r="EO38" s="72"/>
      <c r="EP38" s="72"/>
      <c r="EQ38" s="72"/>
      <c r="ER38" s="72"/>
      <c r="ES38" s="72"/>
      <c r="ET38" s="72"/>
      <c r="EU38" s="72"/>
      <c r="EV38" s="72"/>
      <c r="EW38" s="72"/>
      <c r="EX38" s="72"/>
      <c r="EY38" s="72"/>
      <c r="EZ38" s="72"/>
      <c r="FA38" s="72"/>
      <c r="FB38" s="72"/>
      <c r="FC38" s="72"/>
      <c r="FD38" s="72"/>
      <c r="FE38" s="72"/>
      <c r="FF38" s="72"/>
      <c r="FG38" s="72"/>
      <c r="FH38" s="72"/>
      <c r="FI38" s="72"/>
      <c r="FJ38" s="72"/>
      <c r="FK38" s="72"/>
      <c r="FL38" s="72"/>
      <c r="FM38" s="72"/>
      <c r="FN38" s="72"/>
      <c r="FO38" s="72"/>
      <c r="FP38" s="72"/>
      <c r="FQ38" s="72"/>
      <c r="FR38" s="72"/>
      <c r="FS38" s="72"/>
      <c r="FT38" s="72"/>
      <c r="FU38" s="72"/>
      <c r="FV38" s="72"/>
      <c r="FW38" s="72"/>
      <c r="FX38" s="72"/>
      <c r="FY38" s="72"/>
      <c r="FZ38" s="72"/>
      <c r="GA38" s="72"/>
      <c r="GB38" s="72"/>
      <c r="GC38" s="72"/>
      <c r="GD38" s="72"/>
      <c r="GE38" s="72"/>
      <c r="GF38" s="72"/>
      <c r="GG38" s="72"/>
      <c r="GH38" s="72"/>
      <c r="GI38" s="72"/>
      <c r="GJ38" s="72"/>
      <c r="GK38" s="72"/>
      <c r="GL38" s="72"/>
      <c r="GM38" s="72"/>
      <c r="GN38" s="72"/>
      <c r="GO38" s="72"/>
      <c r="GP38" s="72"/>
      <c r="GQ38" s="72"/>
      <c r="GR38" s="72"/>
      <c r="GS38" s="72"/>
      <c r="GT38" s="72"/>
      <c r="GU38" s="72"/>
      <c r="GV38" s="72"/>
      <c r="GW38" s="72"/>
      <c r="GX38" s="72"/>
      <c r="GY38" s="72"/>
      <c r="GZ38" s="72"/>
      <c r="HA38" s="72"/>
      <c r="HB38" s="72"/>
      <c r="HC38" s="72"/>
      <c r="HD38" s="72"/>
      <c r="HE38" s="72"/>
      <c r="HF38" s="72"/>
      <c r="HG38" s="72"/>
      <c r="HH38" s="72"/>
      <c r="HI38" s="72"/>
      <c r="HJ38" s="72"/>
      <c r="HK38" s="72"/>
      <c r="HL38" s="72"/>
      <c r="HM38" s="72"/>
      <c r="HN38" s="72"/>
      <c r="HO38" s="72"/>
      <c r="HP38" s="72"/>
      <c r="HQ38" s="72"/>
      <c r="HR38" s="72"/>
      <c r="HS38" s="72"/>
      <c r="HT38" s="72"/>
      <c r="HU38" s="72"/>
      <c r="HV38" s="72"/>
      <c r="HW38" s="72"/>
      <c r="HX38" s="72"/>
      <c r="HY38" s="72"/>
      <c r="HZ38" s="72"/>
      <c r="IA38" s="72"/>
      <c r="IB38" s="72"/>
      <c r="IC38" s="72"/>
      <c r="ID38" s="72"/>
      <c r="IE38" s="72"/>
      <c r="IF38" s="72"/>
      <c r="IG38" s="72"/>
      <c r="IH38" s="72"/>
      <c r="II38" s="72"/>
      <c r="IJ38" s="72"/>
      <c r="IK38" s="72"/>
      <c r="IL38" s="72"/>
      <c r="IM38" s="72"/>
      <c r="IN38" s="72"/>
      <c r="IO38" s="72"/>
      <c r="IP38" s="72"/>
      <c r="IQ38" s="72"/>
      <c r="IR38" s="72"/>
      <c r="IS38" s="72"/>
      <c r="IT38" s="72"/>
      <c r="IU38" s="72"/>
      <c r="IV38" s="72"/>
      <c r="IW38" s="72"/>
    </row>
    <row r="39" spans="1:257" s="23" customFormat="1" x14ac:dyDescent="0.25">
      <c r="A39" s="4"/>
      <c r="B39" s="5"/>
      <c r="C39" s="14"/>
      <c r="D39" s="14"/>
      <c r="E39" s="14"/>
      <c r="F39" s="14"/>
      <c r="G39" s="14"/>
      <c r="H39" s="14"/>
      <c r="I39" s="14"/>
      <c r="J39" s="14"/>
      <c r="K39" s="14"/>
      <c r="L39" s="14"/>
      <c r="M39" s="14"/>
      <c r="N39" s="14"/>
      <c r="O39" s="14"/>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c r="BA39" s="72"/>
      <c r="BB39" s="72"/>
      <c r="BC39" s="72"/>
      <c r="BD39" s="72"/>
      <c r="BE39" s="72"/>
      <c r="BF39" s="72"/>
      <c r="BG39" s="72"/>
      <c r="BH39" s="72"/>
      <c r="BI39" s="72"/>
      <c r="BJ39" s="72"/>
      <c r="BK39" s="72"/>
      <c r="BL39" s="72"/>
      <c r="BM39" s="72"/>
      <c r="BN39" s="72"/>
      <c r="BO39" s="72"/>
      <c r="BP39" s="72"/>
      <c r="BQ39" s="72"/>
      <c r="BR39" s="72"/>
      <c r="BS39" s="72"/>
      <c r="BT39" s="72"/>
      <c r="BU39" s="72"/>
      <c r="BV39" s="72"/>
      <c r="BW39" s="72"/>
      <c r="BX39" s="72"/>
      <c r="BY39" s="72"/>
      <c r="BZ39" s="72"/>
      <c r="CA39" s="72"/>
      <c r="CB39" s="72"/>
      <c r="CC39" s="72"/>
      <c r="CD39" s="72"/>
      <c r="CE39" s="72"/>
      <c r="CF39" s="72"/>
      <c r="CG39" s="72"/>
      <c r="CH39" s="72"/>
      <c r="CI39" s="72"/>
      <c r="CJ39" s="72"/>
      <c r="CK39" s="72"/>
      <c r="CL39" s="72"/>
      <c r="CM39" s="72"/>
      <c r="CN39" s="72"/>
      <c r="CO39" s="72"/>
      <c r="CP39" s="72"/>
      <c r="CQ39" s="72"/>
      <c r="CR39" s="72"/>
      <c r="CS39" s="72"/>
      <c r="CT39" s="72"/>
      <c r="CU39" s="72"/>
      <c r="CV39" s="72"/>
      <c r="CW39" s="72"/>
      <c r="CX39" s="72"/>
      <c r="CY39" s="72"/>
      <c r="CZ39" s="72"/>
      <c r="DA39" s="72"/>
      <c r="DB39" s="72"/>
      <c r="DC39" s="72"/>
      <c r="DD39" s="72"/>
      <c r="DE39" s="72"/>
      <c r="DF39" s="72"/>
      <c r="DG39" s="72"/>
      <c r="DH39" s="72"/>
      <c r="DI39" s="72"/>
      <c r="DJ39" s="72"/>
      <c r="DK39" s="72"/>
      <c r="DL39" s="72"/>
      <c r="DM39" s="72"/>
      <c r="DN39" s="72"/>
      <c r="DO39" s="72"/>
      <c r="DP39" s="72"/>
      <c r="DQ39" s="72"/>
      <c r="DR39" s="72"/>
      <c r="DS39" s="72"/>
      <c r="DT39" s="72"/>
      <c r="DU39" s="72"/>
      <c r="DV39" s="72"/>
      <c r="DW39" s="72"/>
      <c r="DX39" s="72"/>
      <c r="DY39" s="72"/>
      <c r="DZ39" s="72"/>
      <c r="EA39" s="72"/>
      <c r="EB39" s="72"/>
      <c r="EC39" s="72"/>
      <c r="ED39" s="72"/>
      <c r="EE39" s="72"/>
      <c r="EF39" s="72"/>
      <c r="EG39" s="72"/>
      <c r="EH39" s="72"/>
      <c r="EI39" s="72"/>
      <c r="EJ39" s="72"/>
      <c r="EK39" s="72"/>
      <c r="EL39" s="72"/>
      <c r="EM39" s="72"/>
      <c r="EN39" s="72"/>
      <c r="EO39" s="72"/>
      <c r="EP39" s="72"/>
      <c r="EQ39" s="72"/>
      <c r="ER39" s="72"/>
      <c r="ES39" s="72"/>
      <c r="ET39" s="72"/>
      <c r="EU39" s="72"/>
      <c r="EV39" s="72"/>
      <c r="EW39" s="72"/>
      <c r="EX39" s="72"/>
      <c r="EY39" s="72"/>
      <c r="EZ39" s="72"/>
      <c r="FA39" s="72"/>
      <c r="FB39" s="72"/>
      <c r="FC39" s="72"/>
      <c r="FD39" s="72"/>
      <c r="FE39" s="72"/>
      <c r="FF39" s="72"/>
      <c r="FG39" s="72"/>
      <c r="FH39" s="72"/>
      <c r="FI39" s="72"/>
      <c r="FJ39" s="72"/>
      <c r="FK39" s="72"/>
      <c r="FL39" s="72"/>
      <c r="FM39" s="72"/>
      <c r="FN39" s="72"/>
      <c r="FO39" s="72"/>
      <c r="FP39" s="72"/>
      <c r="FQ39" s="72"/>
      <c r="FR39" s="72"/>
      <c r="FS39" s="72"/>
      <c r="FT39" s="72"/>
      <c r="FU39" s="72"/>
      <c r="FV39" s="72"/>
      <c r="FW39" s="72"/>
      <c r="FX39" s="72"/>
      <c r="FY39" s="72"/>
      <c r="FZ39" s="72"/>
      <c r="GA39" s="72"/>
      <c r="GB39" s="72"/>
      <c r="GC39" s="72"/>
      <c r="GD39" s="72"/>
      <c r="GE39" s="72"/>
      <c r="GF39" s="72"/>
      <c r="GG39" s="72"/>
      <c r="GH39" s="72"/>
      <c r="GI39" s="72"/>
      <c r="GJ39" s="72"/>
      <c r="GK39" s="72"/>
      <c r="GL39" s="72"/>
      <c r="GM39" s="72"/>
      <c r="GN39" s="72"/>
      <c r="GO39" s="72"/>
      <c r="GP39" s="72"/>
      <c r="GQ39" s="72"/>
      <c r="GR39" s="72"/>
      <c r="GS39" s="72"/>
      <c r="GT39" s="72"/>
      <c r="GU39" s="72"/>
      <c r="GV39" s="72"/>
      <c r="GW39" s="72"/>
      <c r="GX39" s="72"/>
      <c r="GY39" s="72"/>
      <c r="GZ39" s="72"/>
      <c r="HA39" s="72"/>
      <c r="HB39" s="72"/>
      <c r="HC39" s="72"/>
      <c r="HD39" s="72"/>
      <c r="HE39" s="72"/>
      <c r="HF39" s="72"/>
      <c r="HG39" s="72"/>
      <c r="HH39" s="72"/>
      <c r="HI39" s="72"/>
      <c r="HJ39" s="72"/>
      <c r="HK39" s="72"/>
      <c r="HL39" s="72"/>
      <c r="HM39" s="72"/>
      <c r="HN39" s="72"/>
      <c r="HO39" s="72"/>
      <c r="HP39" s="72"/>
      <c r="HQ39" s="72"/>
      <c r="HR39" s="72"/>
      <c r="HS39" s="72"/>
      <c r="HT39" s="72"/>
      <c r="HU39" s="72"/>
      <c r="HV39" s="72"/>
      <c r="HW39" s="72"/>
      <c r="HX39" s="72"/>
      <c r="HY39" s="72"/>
      <c r="HZ39" s="72"/>
      <c r="IA39" s="72"/>
      <c r="IB39" s="72"/>
      <c r="IC39" s="72"/>
      <c r="ID39" s="72"/>
      <c r="IE39" s="72"/>
      <c r="IF39" s="72"/>
      <c r="IG39" s="72"/>
      <c r="IH39" s="72"/>
      <c r="II39" s="72"/>
      <c r="IJ39" s="72"/>
      <c r="IK39" s="72"/>
      <c r="IL39" s="72"/>
      <c r="IM39" s="72"/>
      <c r="IN39" s="72"/>
      <c r="IO39" s="72"/>
      <c r="IP39" s="72"/>
      <c r="IQ39" s="72"/>
      <c r="IR39" s="72"/>
      <c r="IS39" s="72"/>
      <c r="IT39" s="72"/>
      <c r="IU39" s="72"/>
      <c r="IV39" s="72"/>
      <c r="IW39" s="72"/>
    </row>
    <row r="40" spans="1:257" s="23" customFormat="1" x14ac:dyDescent="0.25">
      <c r="A40" s="4"/>
      <c r="B40" s="5"/>
      <c r="C40" s="14"/>
      <c r="D40" s="23" t="s">
        <v>14</v>
      </c>
      <c r="K40" s="154"/>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c r="AR40" s="72"/>
      <c r="AS40" s="72"/>
      <c r="AT40" s="72"/>
      <c r="AU40" s="72"/>
      <c r="AV40" s="72"/>
      <c r="AW40" s="72"/>
      <c r="AX40" s="72"/>
      <c r="AY40" s="72"/>
      <c r="AZ40" s="72"/>
      <c r="BA40" s="72"/>
      <c r="BB40" s="72"/>
      <c r="BC40" s="72"/>
      <c r="BD40" s="72"/>
      <c r="BE40" s="72"/>
      <c r="BF40" s="72"/>
      <c r="BG40" s="72"/>
      <c r="BH40" s="72"/>
      <c r="BI40" s="72"/>
      <c r="BJ40" s="72"/>
      <c r="BK40" s="72"/>
      <c r="BL40" s="72"/>
      <c r="BM40" s="72"/>
      <c r="BN40" s="72"/>
      <c r="BO40" s="72"/>
      <c r="BP40" s="72"/>
      <c r="BQ40" s="72"/>
      <c r="BR40" s="72"/>
      <c r="BS40" s="72"/>
      <c r="BT40" s="72"/>
      <c r="BU40" s="72"/>
      <c r="BV40" s="72"/>
      <c r="BW40" s="72"/>
      <c r="BX40" s="72"/>
      <c r="BY40" s="72"/>
      <c r="BZ40" s="72"/>
      <c r="CA40" s="72"/>
      <c r="CB40" s="72"/>
      <c r="CC40" s="72"/>
      <c r="CD40" s="72"/>
      <c r="CE40" s="72"/>
      <c r="CF40" s="72"/>
      <c r="CG40" s="72"/>
      <c r="CH40" s="72"/>
      <c r="CI40" s="72"/>
      <c r="CJ40" s="72"/>
      <c r="CK40" s="72"/>
      <c r="CL40" s="72"/>
      <c r="CM40" s="72"/>
      <c r="CN40" s="72"/>
      <c r="CO40" s="72"/>
      <c r="CP40" s="72"/>
      <c r="CQ40" s="72"/>
      <c r="CR40" s="72"/>
      <c r="CS40" s="72"/>
      <c r="CT40" s="72"/>
      <c r="CU40" s="72"/>
      <c r="CV40" s="72"/>
      <c r="CW40" s="72"/>
      <c r="CX40" s="72"/>
      <c r="CY40" s="72"/>
      <c r="CZ40" s="72"/>
      <c r="DA40" s="72"/>
      <c r="DB40" s="72"/>
      <c r="DC40" s="72"/>
      <c r="DD40" s="72"/>
      <c r="DE40" s="72"/>
      <c r="DF40" s="72"/>
      <c r="DG40" s="72"/>
      <c r="DH40" s="72"/>
      <c r="DI40" s="72"/>
      <c r="DJ40" s="72"/>
      <c r="DK40" s="72"/>
      <c r="DL40" s="72"/>
      <c r="DM40" s="72"/>
      <c r="DN40" s="72"/>
      <c r="DO40" s="72"/>
      <c r="DP40" s="72"/>
      <c r="DQ40" s="72"/>
      <c r="DR40" s="72"/>
      <c r="DS40" s="72"/>
      <c r="DT40" s="72"/>
      <c r="DU40" s="72"/>
      <c r="DV40" s="72"/>
      <c r="DW40" s="72"/>
      <c r="DX40" s="72"/>
      <c r="DY40" s="72"/>
      <c r="DZ40" s="72"/>
      <c r="EA40" s="72"/>
      <c r="EB40" s="72"/>
      <c r="EC40" s="72"/>
      <c r="ED40" s="72"/>
      <c r="EE40" s="72"/>
      <c r="EF40" s="72"/>
      <c r="EG40" s="72"/>
      <c r="EH40" s="72"/>
      <c r="EI40" s="72"/>
      <c r="EJ40" s="72"/>
      <c r="EK40" s="72"/>
      <c r="EL40" s="72"/>
      <c r="EM40" s="72"/>
      <c r="EN40" s="72"/>
      <c r="EO40" s="72"/>
      <c r="EP40" s="72"/>
      <c r="EQ40" s="72"/>
      <c r="ER40" s="72"/>
      <c r="ES40" s="72"/>
      <c r="ET40" s="72"/>
      <c r="EU40" s="72"/>
      <c r="EV40" s="72"/>
      <c r="EW40" s="72"/>
      <c r="EX40" s="72"/>
      <c r="EY40" s="72"/>
      <c r="EZ40" s="72"/>
      <c r="FA40" s="72"/>
      <c r="FB40" s="72"/>
      <c r="FC40" s="72"/>
      <c r="FD40" s="72"/>
      <c r="FE40" s="72"/>
      <c r="FF40" s="72"/>
      <c r="FG40" s="72"/>
      <c r="FH40" s="72"/>
      <c r="FI40" s="72"/>
      <c r="FJ40" s="72"/>
      <c r="FK40" s="72"/>
      <c r="FL40" s="72"/>
      <c r="FM40" s="72"/>
      <c r="FN40" s="72"/>
      <c r="FO40" s="72"/>
      <c r="FP40" s="72"/>
      <c r="FQ40" s="72"/>
      <c r="FR40" s="72"/>
      <c r="FS40" s="72"/>
      <c r="FT40" s="72"/>
      <c r="FU40" s="72"/>
      <c r="FV40" s="72"/>
      <c r="FW40" s="72"/>
      <c r="FX40" s="72"/>
      <c r="FY40" s="72"/>
      <c r="FZ40" s="72"/>
      <c r="GA40" s="72"/>
      <c r="GB40" s="72"/>
      <c r="GC40" s="72"/>
      <c r="GD40" s="72"/>
      <c r="GE40" s="72"/>
      <c r="GF40" s="72"/>
      <c r="GG40" s="72"/>
      <c r="GH40" s="72"/>
      <c r="GI40" s="72"/>
      <c r="GJ40" s="72"/>
      <c r="GK40" s="72"/>
      <c r="GL40" s="72"/>
      <c r="GM40" s="72"/>
      <c r="GN40" s="72"/>
      <c r="GO40" s="72"/>
      <c r="GP40" s="72"/>
      <c r="GQ40" s="72"/>
      <c r="GR40" s="72"/>
      <c r="GS40" s="72"/>
      <c r="GT40" s="72"/>
      <c r="GU40" s="72"/>
      <c r="GV40" s="72"/>
      <c r="GW40" s="72"/>
      <c r="GX40" s="72"/>
      <c r="GY40" s="72"/>
      <c r="GZ40" s="72"/>
      <c r="HA40" s="72"/>
      <c r="HB40" s="72"/>
      <c r="HC40" s="72"/>
      <c r="HD40" s="72"/>
      <c r="HE40" s="72"/>
      <c r="HF40" s="72"/>
      <c r="HG40" s="72"/>
      <c r="HH40" s="72"/>
      <c r="HI40" s="72"/>
      <c r="HJ40" s="72"/>
      <c r="HK40" s="72"/>
      <c r="HL40" s="72"/>
      <c r="HM40" s="72"/>
      <c r="HN40" s="72"/>
      <c r="HO40" s="72"/>
      <c r="HP40" s="72"/>
      <c r="HQ40" s="72"/>
      <c r="HR40" s="72"/>
      <c r="HS40" s="72"/>
      <c r="HT40" s="72"/>
      <c r="HU40" s="72"/>
      <c r="HV40" s="72"/>
      <c r="HW40" s="72"/>
      <c r="HX40" s="72"/>
      <c r="HY40" s="72"/>
      <c r="HZ40" s="72"/>
      <c r="IA40" s="72"/>
      <c r="IB40" s="72"/>
      <c r="IC40" s="72"/>
      <c r="ID40" s="72"/>
      <c r="IE40" s="72"/>
      <c r="IF40" s="72"/>
      <c r="IG40" s="72"/>
      <c r="IH40" s="72"/>
      <c r="II40" s="72"/>
      <c r="IJ40" s="72"/>
      <c r="IK40" s="72"/>
      <c r="IL40" s="72"/>
      <c r="IM40" s="72"/>
      <c r="IN40" s="72"/>
      <c r="IO40" s="72"/>
      <c r="IP40" s="72"/>
      <c r="IQ40" s="72"/>
      <c r="IR40" s="72"/>
      <c r="IS40" s="72"/>
      <c r="IT40" s="72"/>
      <c r="IU40" s="72"/>
      <c r="IV40" s="72"/>
      <c r="IW40" s="72"/>
    </row>
    <row r="41" spans="1:257" s="23" customFormat="1" ht="20.100000000000001" customHeight="1" x14ac:dyDescent="0.25">
      <c r="A41" s="4"/>
      <c r="B41" s="5"/>
      <c r="C41" s="14"/>
      <c r="D41" s="284"/>
      <c r="E41" s="285"/>
      <c r="F41" s="285"/>
      <c r="G41" s="285"/>
      <c r="H41" s="285"/>
      <c r="I41" s="285"/>
      <c r="J41" s="285"/>
      <c r="K41" s="285"/>
      <c r="L41" s="285"/>
      <c r="M41" s="285"/>
      <c r="N41" s="285"/>
      <c r="O41" s="285"/>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2"/>
      <c r="BM41" s="72"/>
      <c r="BN41" s="72"/>
      <c r="BO41" s="72"/>
      <c r="BP41" s="72"/>
      <c r="BQ41" s="72"/>
      <c r="BR41" s="72"/>
      <c r="BS41" s="72"/>
      <c r="BT41" s="72"/>
      <c r="BU41" s="72"/>
      <c r="BV41" s="72"/>
      <c r="BW41" s="72"/>
      <c r="BX41" s="72"/>
      <c r="BY41" s="72"/>
      <c r="BZ41" s="72"/>
      <c r="CA41" s="72"/>
      <c r="CB41" s="72"/>
      <c r="CC41" s="72"/>
      <c r="CD41" s="72"/>
      <c r="CE41" s="72"/>
      <c r="CF41" s="72"/>
      <c r="CG41" s="72"/>
      <c r="CH41" s="72"/>
      <c r="CI41" s="72"/>
      <c r="CJ41" s="72"/>
      <c r="CK41" s="72"/>
      <c r="CL41" s="72"/>
      <c r="CM41" s="72"/>
      <c r="CN41" s="72"/>
      <c r="CO41" s="72"/>
      <c r="CP41" s="72"/>
      <c r="CQ41" s="72"/>
      <c r="CR41" s="72"/>
      <c r="CS41" s="72"/>
      <c r="CT41" s="72"/>
      <c r="CU41" s="72"/>
      <c r="CV41" s="72"/>
      <c r="CW41" s="72"/>
      <c r="CX41" s="72"/>
      <c r="CY41" s="72"/>
      <c r="CZ41" s="72"/>
      <c r="DA41" s="72"/>
      <c r="DB41" s="72"/>
      <c r="DC41" s="72"/>
      <c r="DD41" s="72"/>
      <c r="DE41" s="72"/>
      <c r="DF41" s="72"/>
      <c r="DG41" s="72"/>
      <c r="DH41" s="72"/>
      <c r="DI41" s="72"/>
      <c r="DJ41" s="72"/>
      <c r="DK41" s="72"/>
      <c r="DL41" s="72"/>
      <c r="DM41" s="72"/>
      <c r="DN41" s="72"/>
      <c r="DO41" s="72"/>
      <c r="DP41" s="72"/>
      <c r="DQ41" s="72"/>
      <c r="DR41" s="72"/>
      <c r="DS41" s="72"/>
      <c r="DT41" s="72"/>
      <c r="DU41" s="72"/>
      <c r="DV41" s="72"/>
      <c r="DW41" s="72"/>
      <c r="DX41" s="72"/>
      <c r="DY41" s="72"/>
      <c r="DZ41" s="72"/>
      <c r="EA41" s="72"/>
      <c r="EB41" s="72"/>
      <c r="EC41" s="72"/>
      <c r="ED41" s="72"/>
      <c r="EE41" s="72"/>
      <c r="EF41" s="72"/>
      <c r="EG41" s="72"/>
      <c r="EH41" s="72"/>
      <c r="EI41" s="72"/>
      <c r="EJ41" s="72"/>
      <c r="EK41" s="72"/>
      <c r="EL41" s="72"/>
      <c r="EM41" s="72"/>
      <c r="EN41" s="72"/>
      <c r="EO41" s="72"/>
      <c r="EP41" s="72"/>
      <c r="EQ41" s="72"/>
      <c r="ER41" s="72"/>
      <c r="ES41" s="72"/>
      <c r="ET41" s="72"/>
      <c r="EU41" s="72"/>
      <c r="EV41" s="72"/>
      <c r="EW41" s="72"/>
      <c r="EX41" s="72"/>
      <c r="EY41" s="72"/>
      <c r="EZ41" s="72"/>
      <c r="FA41" s="72"/>
      <c r="FB41" s="72"/>
      <c r="FC41" s="72"/>
      <c r="FD41" s="72"/>
      <c r="FE41" s="72"/>
      <c r="FF41" s="72"/>
      <c r="FG41" s="72"/>
      <c r="FH41" s="72"/>
      <c r="FI41" s="72"/>
      <c r="FJ41" s="72"/>
      <c r="FK41" s="72"/>
      <c r="FL41" s="72"/>
      <c r="FM41" s="72"/>
      <c r="FN41" s="72"/>
      <c r="FO41" s="72"/>
      <c r="FP41" s="72"/>
      <c r="FQ41" s="72"/>
      <c r="FR41" s="72"/>
      <c r="FS41" s="72"/>
      <c r="FT41" s="72"/>
      <c r="FU41" s="72"/>
      <c r="FV41" s="72"/>
      <c r="FW41" s="72"/>
      <c r="FX41" s="72"/>
      <c r="FY41" s="72"/>
      <c r="FZ41" s="72"/>
      <c r="GA41" s="72"/>
      <c r="GB41" s="72"/>
      <c r="GC41" s="72"/>
      <c r="GD41" s="72"/>
      <c r="GE41" s="72"/>
      <c r="GF41" s="72"/>
      <c r="GG41" s="72"/>
      <c r="GH41" s="72"/>
      <c r="GI41" s="72"/>
      <c r="GJ41" s="72"/>
      <c r="GK41" s="72"/>
      <c r="GL41" s="72"/>
      <c r="GM41" s="72"/>
      <c r="GN41" s="72"/>
      <c r="GO41" s="72"/>
      <c r="GP41" s="72"/>
      <c r="GQ41" s="72"/>
      <c r="GR41" s="72"/>
      <c r="GS41" s="72"/>
      <c r="GT41" s="72"/>
      <c r="GU41" s="72"/>
      <c r="GV41" s="72"/>
      <c r="GW41" s="72"/>
      <c r="GX41" s="72"/>
      <c r="GY41" s="72"/>
      <c r="GZ41" s="72"/>
      <c r="HA41" s="72"/>
      <c r="HB41" s="72"/>
      <c r="HC41" s="72"/>
      <c r="HD41" s="72"/>
      <c r="HE41" s="72"/>
      <c r="HF41" s="72"/>
      <c r="HG41" s="72"/>
      <c r="HH41" s="72"/>
      <c r="HI41" s="72"/>
      <c r="HJ41" s="72"/>
      <c r="HK41" s="72"/>
      <c r="HL41" s="72"/>
      <c r="HM41" s="72"/>
      <c r="HN41" s="72"/>
      <c r="HO41" s="72"/>
      <c r="HP41" s="72"/>
      <c r="HQ41" s="72"/>
      <c r="HR41" s="72"/>
      <c r="HS41" s="72"/>
      <c r="HT41" s="72"/>
      <c r="HU41" s="72"/>
      <c r="HV41" s="72"/>
      <c r="HW41" s="72"/>
      <c r="HX41" s="72"/>
      <c r="HY41" s="72"/>
      <c r="HZ41" s="72"/>
      <c r="IA41" s="72"/>
      <c r="IB41" s="72"/>
      <c r="IC41" s="72"/>
      <c r="ID41" s="72"/>
      <c r="IE41" s="72"/>
      <c r="IF41" s="72"/>
      <c r="IG41" s="72"/>
      <c r="IH41" s="72"/>
      <c r="II41" s="72"/>
      <c r="IJ41" s="72"/>
      <c r="IK41" s="72"/>
      <c r="IL41" s="72"/>
      <c r="IM41" s="72"/>
      <c r="IN41" s="72"/>
      <c r="IO41" s="72"/>
      <c r="IP41" s="72"/>
      <c r="IQ41" s="72"/>
      <c r="IR41" s="72"/>
      <c r="IS41" s="72"/>
      <c r="IT41" s="72"/>
      <c r="IU41" s="72"/>
      <c r="IV41" s="72"/>
      <c r="IW41" s="72"/>
    </row>
    <row r="42" spans="1:257" s="23" customFormat="1" ht="20.100000000000001" customHeight="1" x14ac:dyDescent="0.25">
      <c r="A42" s="4"/>
      <c r="B42" s="5"/>
      <c r="C42" s="14"/>
      <c r="D42" s="284"/>
      <c r="E42" s="285"/>
      <c r="F42" s="285"/>
      <c r="G42" s="285"/>
      <c r="H42" s="285"/>
      <c r="I42" s="285"/>
      <c r="J42" s="285"/>
      <c r="K42" s="285"/>
      <c r="L42" s="285"/>
      <c r="M42" s="285"/>
      <c r="N42" s="285"/>
      <c r="O42" s="285"/>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2"/>
      <c r="BC42" s="72"/>
      <c r="BD42" s="72"/>
      <c r="BE42" s="72"/>
      <c r="BF42" s="72"/>
      <c r="BG42" s="72"/>
      <c r="BH42" s="72"/>
      <c r="BI42" s="72"/>
      <c r="BJ42" s="72"/>
      <c r="BK42" s="72"/>
      <c r="BL42" s="72"/>
      <c r="BM42" s="72"/>
      <c r="BN42" s="72"/>
      <c r="BO42" s="72"/>
      <c r="BP42" s="72"/>
      <c r="BQ42" s="72"/>
      <c r="BR42" s="72"/>
      <c r="BS42" s="72"/>
      <c r="BT42" s="72"/>
      <c r="BU42" s="72"/>
      <c r="BV42" s="72"/>
      <c r="BW42" s="72"/>
      <c r="BX42" s="72"/>
      <c r="BY42" s="72"/>
      <c r="BZ42" s="72"/>
      <c r="CA42" s="72"/>
      <c r="CB42" s="72"/>
      <c r="CC42" s="72"/>
      <c r="CD42" s="72"/>
      <c r="CE42" s="72"/>
      <c r="CF42" s="72"/>
      <c r="CG42" s="72"/>
      <c r="CH42" s="72"/>
      <c r="CI42" s="72"/>
      <c r="CJ42" s="72"/>
      <c r="CK42" s="72"/>
      <c r="CL42" s="72"/>
      <c r="CM42" s="72"/>
      <c r="CN42" s="72"/>
      <c r="CO42" s="72"/>
      <c r="CP42" s="72"/>
      <c r="CQ42" s="72"/>
      <c r="CR42" s="72"/>
      <c r="CS42" s="72"/>
      <c r="CT42" s="72"/>
      <c r="CU42" s="72"/>
      <c r="CV42" s="72"/>
      <c r="CW42" s="72"/>
      <c r="CX42" s="72"/>
      <c r="CY42" s="72"/>
      <c r="CZ42" s="72"/>
      <c r="DA42" s="72"/>
      <c r="DB42" s="72"/>
      <c r="DC42" s="72"/>
      <c r="DD42" s="72"/>
      <c r="DE42" s="72"/>
      <c r="DF42" s="72"/>
      <c r="DG42" s="72"/>
      <c r="DH42" s="72"/>
      <c r="DI42" s="72"/>
      <c r="DJ42" s="72"/>
      <c r="DK42" s="72"/>
      <c r="DL42" s="72"/>
      <c r="DM42" s="72"/>
      <c r="DN42" s="72"/>
      <c r="DO42" s="72"/>
      <c r="DP42" s="72"/>
      <c r="DQ42" s="72"/>
      <c r="DR42" s="72"/>
      <c r="DS42" s="72"/>
      <c r="DT42" s="72"/>
      <c r="DU42" s="72"/>
      <c r="DV42" s="72"/>
      <c r="DW42" s="72"/>
      <c r="DX42" s="72"/>
      <c r="DY42" s="72"/>
      <c r="DZ42" s="72"/>
      <c r="EA42" s="72"/>
      <c r="EB42" s="72"/>
      <c r="EC42" s="72"/>
      <c r="ED42" s="72"/>
      <c r="EE42" s="72"/>
      <c r="EF42" s="72"/>
      <c r="EG42" s="72"/>
      <c r="EH42" s="72"/>
      <c r="EI42" s="72"/>
      <c r="EJ42" s="72"/>
      <c r="EK42" s="72"/>
      <c r="EL42" s="72"/>
      <c r="EM42" s="72"/>
      <c r="EN42" s="72"/>
      <c r="EO42" s="72"/>
      <c r="EP42" s="72"/>
      <c r="EQ42" s="72"/>
      <c r="ER42" s="72"/>
      <c r="ES42" s="72"/>
      <c r="ET42" s="72"/>
      <c r="EU42" s="72"/>
      <c r="EV42" s="72"/>
      <c r="EW42" s="72"/>
      <c r="EX42" s="72"/>
      <c r="EY42" s="72"/>
      <c r="EZ42" s="72"/>
      <c r="FA42" s="72"/>
      <c r="FB42" s="72"/>
      <c r="FC42" s="72"/>
      <c r="FD42" s="72"/>
      <c r="FE42" s="72"/>
      <c r="FF42" s="72"/>
      <c r="FG42" s="72"/>
      <c r="FH42" s="72"/>
      <c r="FI42" s="72"/>
      <c r="FJ42" s="72"/>
      <c r="FK42" s="72"/>
      <c r="FL42" s="72"/>
      <c r="FM42" s="72"/>
      <c r="FN42" s="72"/>
      <c r="FO42" s="72"/>
      <c r="FP42" s="72"/>
      <c r="FQ42" s="72"/>
      <c r="FR42" s="72"/>
      <c r="FS42" s="72"/>
      <c r="FT42" s="72"/>
      <c r="FU42" s="72"/>
      <c r="FV42" s="72"/>
      <c r="FW42" s="72"/>
      <c r="FX42" s="72"/>
      <c r="FY42" s="72"/>
      <c r="FZ42" s="72"/>
      <c r="GA42" s="72"/>
      <c r="GB42" s="72"/>
      <c r="GC42" s="72"/>
      <c r="GD42" s="72"/>
      <c r="GE42" s="72"/>
      <c r="GF42" s="72"/>
      <c r="GG42" s="72"/>
      <c r="GH42" s="72"/>
      <c r="GI42" s="72"/>
      <c r="GJ42" s="72"/>
      <c r="GK42" s="72"/>
      <c r="GL42" s="72"/>
      <c r="GM42" s="72"/>
      <c r="GN42" s="72"/>
      <c r="GO42" s="72"/>
      <c r="GP42" s="72"/>
      <c r="GQ42" s="72"/>
      <c r="GR42" s="72"/>
      <c r="GS42" s="72"/>
      <c r="GT42" s="72"/>
      <c r="GU42" s="72"/>
      <c r="GV42" s="72"/>
      <c r="GW42" s="72"/>
      <c r="GX42" s="72"/>
      <c r="GY42" s="72"/>
      <c r="GZ42" s="72"/>
      <c r="HA42" s="72"/>
      <c r="HB42" s="72"/>
      <c r="HC42" s="72"/>
      <c r="HD42" s="72"/>
      <c r="HE42" s="72"/>
      <c r="HF42" s="72"/>
      <c r="HG42" s="72"/>
      <c r="HH42" s="72"/>
      <c r="HI42" s="72"/>
      <c r="HJ42" s="72"/>
      <c r="HK42" s="72"/>
      <c r="HL42" s="72"/>
      <c r="HM42" s="72"/>
      <c r="HN42" s="72"/>
      <c r="HO42" s="72"/>
      <c r="HP42" s="72"/>
      <c r="HQ42" s="72"/>
      <c r="HR42" s="72"/>
      <c r="HS42" s="72"/>
      <c r="HT42" s="72"/>
      <c r="HU42" s="72"/>
      <c r="HV42" s="72"/>
      <c r="HW42" s="72"/>
      <c r="HX42" s="72"/>
      <c r="HY42" s="72"/>
      <c r="HZ42" s="72"/>
      <c r="IA42" s="72"/>
      <c r="IB42" s="72"/>
      <c r="IC42" s="72"/>
      <c r="ID42" s="72"/>
      <c r="IE42" s="72"/>
      <c r="IF42" s="72"/>
      <c r="IG42" s="72"/>
      <c r="IH42" s="72"/>
      <c r="II42" s="72"/>
      <c r="IJ42" s="72"/>
      <c r="IK42" s="72"/>
      <c r="IL42" s="72"/>
      <c r="IM42" s="72"/>
      <c r="IN42" s="72"/>
      <c r="IO42" s="72"/>
      <c r="IP42" s="72"/>
      <c r="IQ42" s="72"/>
      <c r="IR42" s="72"/>
      <c r="IS42" s="72"/>
      <c r="IT42" s="72"/>
      <c r="IU42" s="72"/>
      <c r="IV42" s="72"/>
      <c r="IW42" s="72"/>
    </row>
    <row r="43" spans="1:257" s="23" customFormat="1" ht="20.100000000000001" customHeight="1" x14ac:dyDescent="0.25">
      <c r="A43" s="4"/>
      <c r="B43" s="5"/>
      <c r="C43" s="14"/>
      <c r="D43" s="284"/>
      <c r="E43" s="285"/>
      <c r="F43" s="285"/>
      <c r="G43" s="285"/>
      <c r="H43" s="285"/>
      <c r="I43" s="285"/>
      <c r="J43" s="285"/>
      <c r="K43" s="285"/>
      <c r="L43" s="285"/>
      <c r="M43" s="285"/>
      <c r="N43" s="285"/>
      <c r="O43" s="285"/>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c r="BE43" s="72"/>
      <c r="BF43" s="72"/>
      <c r="BG43" s="72"/>
      <c r="BH43" s="72"/>
      <c r="BI43" s="72"/>
      <c r="BJ43" s="72"/>
      <c r="BK43" s="72"/>
      <c r="BL43" s="72"/>
      <c r="BM43" s="72"/>
      <c r="BN43" s="72"/>
      <c r="BO43" s="72"/>
      <c r="BP43" s="72"/>
      <c r="BQ43" s="72"/>
      <c r="BR43" s="72"/>
      <c r="BS43" s="72"/>
      <c r="BT43" s="72"/>
      <c r="BU43" s="72"/>
      <c r="BV43" s="72"/>
      <c r="BW43" s="72"/>
      <c r="BX43" s="72"/>
      <c r="BY43" s="72"/>
      <c r="BZ43" s="72"/>
      <c r="CA43" s="72"/>
      <c r="CB43" s="72"/>
      <c r="CC43" s="72"/>
      <c r="CD43" s="72"/>
      <c r="CE43" s="72"/>
      <c r="CF43" s="72"/>
      <c r="CG43" s="72"/>
      <c r="CH43" s="72"/>
      <c r="CI43" s="72"/>
      <c r="CJ43" s="72"/>
      <c r="CK43" s="72"/>
      <c r="CL43" s="72"/>
      <c r="CM43" s="72"/>
      <c r="CN43" s="72"/>
      <c r="CO43" s="72"/>
      <c r="CP43" s="72"/>
      <c r="CQ43" s="72"/>
      <c r="CR43" s="72"/>
      <c r="CS43" s="72"/>
      <c r="CT43" s="72"/>
      <c r="CU43" s="72"/>
      <c r="CV43" s="72"/>
      <c r="CW43" s="72"/>
      <c r="CX43" s="72"/>
      <c r="CY43" s="72"/>
      <c r="CZ43" s="72"/>
      <c r="DA43" s="72"/>
      <c r="DB43" s="72"/>
      <c r="DC43" s="72"/>
      <c r="DD43" s="72"/>
      <c r="DE43" s="72"/>
      <c r="DF43" s="72"/>
      <c r="DG43" s="72"/>
      <c r="DH43" s="72"/>
      <c r="DI43" s="72"/>
      <c r="DJ43" s="72"/>
      <c r="DK43" s="72"/>
      <c r="DL43" s="72"/>
      <c r="DM43" s="72"/>
      <c r="DN43" s="72"/>
      <c r="DO43" s="72"/>
      <c r="DP43" s="72"/>
      <c r="DQ43" s="72"/>
      <c r="DR43" s="72"/>
      <c r="DS43" s="72"/>
      <c r="DT43" s="72"/>
      <c r="DU43" s="72"/>
      <c r="DV43" s="72"/>
      <c r="DW43" s="72"/>
      <c r="DX43" s="72"/>
      <c r="DY43" s="72"/>
      <c r="DZ43" s="72"/>
      <c r="EA43" s="72"/>
      <c r="EB43" s="72"/>
      <c r="EC43" s="72"/>
      <c r="ED43" s="72"/>
      <c r="EE43" s="72"/>
      <c r="EF43" s="72"/>
      <c r="EG43" s="72"/>
      <c r="EH43" s="72"/>
      <c r="EI43" s="72"/>
      <c r="EJ43" s="72"/>
      <c r="EK43" s="72"/>
      <c r="EL43" s="72"/>
      <c r="EM43" s="72"/>
      <c r="EN43" s="72"/>
      <c r="EO43" s="72"/>
      <c r="EP43" s="72"/>
      <c r="EQ43" s="72"/>
      <c r="ER43" s="72"/>
      <c r="ES43" s="72"/>
      <c r="ET43" s="72"/>
      <c r="EU43" s="72"/>
      <c r="EV43" s="72"/>
      <c r="EW43" s="72"/>
      <c r="EX43" s="72"/>
      <c r="EY43" s="72"/>
      <c r="EZ43" s="72"/>
      <c r="FA43" s="72"/>
      <c r="FB43" s="72"/>
      <c r="FC43" s="72"/>
      <c r="FD43" s="72"/>
      <c r="FE43" s="72"/>
      <c r="FF43" s="72"/>
      <c r="FG43" s="72"/>
      <c r="FH43" s="72"/>
      <c r="FI43" s="72"/>
      <c r="FJ43" s="72"/>
      <c r="FK43" s="72"/>
      <c r="FL43" s="72"/>
      <c r="FM43" s="72"/>
      <c r="FN43" s="72"/>
      <c r="FO43" s="72"/>
      <c r="FP43" s="72"/>
      <c r="FQ43" s="72"/>
      <c r="FR43" s="72"/>
      <c r="FS43" s="72"/>
      <c r="FT43" s="72"/>
      <c r="FU43" s="72"/>
      <c r="FV43" s="72"/>
      <c r="FW43" s="72"/>
      <c r="FX43" s="72"/>
      <c r="FY43" s="72"/>
      <c r="FZ43" s="72"/>
      <c r="GA43" s="72"/>
      <c r="GB43" s="72"/>
      <c r="GC43" s="72"/>
      <c r="GD43" s="72"/>
      <c r="GE43" s="72"/>
      <c r="GF43" s="72"/>
      <c r="GG43" s="72"/>
      <c r="GH43" s="72"/>
      <c r="GI43" s="72"/>
      <c r="GJ43" s="72"/>
      <c r="GK43" s="72"/>
      <c r="GL43" s="72"/>
      <c r="GM43" s="72"/>
      <c r="GN43" s="72"/>
      <c r="GO43" s="72"/>
      <c r="GP43" s="72"/>
      <c r="GQ43" s="72"/>
      <c r="GR43" s="72"/>
      <c r="GS43" s="72"/>
      <c r="GT43" s="72"/>
      <c r="GU43" s="72"/>
      <c r="GV43" s="72"/>
      <c r="GW43" s="72"/>
      <c r="GX43" s="72"/>
      <c r="GY43" s="72"/>
      <c r="GZ43" s="72"/>
      <c r="HA43" s="72"/>
      <c r="HB43" s="72"/>
      <c r="HC43" s="72"/>
      <c r="HD43" s="72"/>
      <c r="HE43" s="72"/>
      <c r="HF43" s="72"/>
      <c r="HG43" s="72"/>
      <c r="HH43" s="72"/>
      <c r="HI43" s="72"/>
      <c r="HJ43" s="72"/>
      <c r="HK43" s="72"/>
      <c r="HL43" s="72"/>
      <c r="HM43" s="72"/>
      <c r="HN43" s="72"/>
      <c r="HO43" s="72"/>
      <c r="HP43" s="72"/>
      <c r="HQ43" s="72"/>
      <c r="HR43" s="72"/>
      <c r="HS43" s="72"/>
      <c r="HT43" s="72"/>
      <c r="HU43" s="72"/>
      <c r="HV43" s="72"/>
      <c r="HW43" s="72"/>
      <c r="HX43" s="72"/>
      <c r="HY43" s="72"/>
      <c r="HZ43" s="72"/>
      <c r="IA43" s="72"/>
      <c r="IB43" s="72"/>
      <c r="IC43" s="72"/>
      <c r="ID43" s="72"/>
      <c r="IE43" s="72"/>
      <c r="IF43" s="72"/>
      <c r="IG43" s="72"/>
      <c r="IH43" s="72"/>
      <c r="II43" s="72"/>
      <c r="IJ43" s="72"/>
      <c r="IK43" s="72"/>
      <c r="IL43" s="72"/>
      <c r="IM43" s="72"/>
      <c r="IN43" s="72"/>
      <c r="IO43" s="72"/>
      <c r="IP43" s="72"/>
      <c r="IQ43" s="72"/>
      <c r="IR43" s="72"/>
      <c r="IS43" s="72"/>
      <c r="IT43" s="72"/>
      <c r="IU43" s="72"/>
      <c r="IV43" s="72"/>
      <c r="IW43" s="72"/>
    </row>
    <row r="44" spans="1:257" s="23" customFormat="1" ht="20.100000000000001" customHeight="1" x14ac:dyDescent="0.25">
      <c r="A44" s="4"/>
      <c r="B44" s="5"/>
      <c r="C44" s="14"/>
      <c r="D44" s="284"/>
      <c r="E44" s="285"/>
      <c r="F44" s="285"/>
      <c r="G44" s="285"/>
      <c r="H44" s="285"/>
      <c r="I44" s="285"/>
      <c r="J44" s="285"/>
      <c r="K44" s="285"/>
      <c r="L44" s="285"/>
      <c r="M44" s="285"/>
      <c r="N44" s="285"/>
      <c r="O44" s="285"/>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c r="BE44" s="72"/>
      <c r="BF44" s="72"/>
      <c r="BG44" s="72"/>
      <c r="BH44" s="72"/>
      <c r="BI44" s="72"/>
      <c r="BJ44" s="72"/>
      <c r="BK44" s="72"/>
      <c r="BL44" s="72"/>
      <c r="BM44" s="72"/>
      <c r="BN44" s="72"/>
      <c r="BO44" s="72"/>
      <c r="BP44" s="72"/>
      <c r="BQ44" s="72"/>
      <c r="BR44" s="72"/>
      <c r="BS44" s="72"/>
      <c r="BT44" s="72"/>
      <c r="BU44" s="72"/>
      <c r="BV44" s="72"/>
      <c r="BW44" s="72"/>
      <c r="BX44" s="72"/>
      <c r="BY44" s="72"/>
      <c r="BZ44" s="72"/>
      <c r="CA44" s="72"/>
      <c r="CB44" s="72"/>
      <c r="CC44" s="72"/>
      <c r="CD44" s="72"/>
      <c r="CE44" s="72"/>
      <c r="CF44" s="72"/>
      <c r="CG44" s="72"/>
      <c r="CH44" s="72"/>
      <c r="CI44" s="72"/>
      <c r="CJ44" s="72"/>
      <c r="CK44" s="72"/>
      <c r="CL44" s="72"/>
      <c r="CM44" s="72"/>
      <c r="CN44" s="72"/>
      <c r="CO44" s="72"/>
      <c r="CP44" s="72"/>
      <c r="CQ44" s="72"/>
      <c r="CR44" s="72"/>
      <c r="CS44" s="72"/>
      <c r="CT44" s="72"/>
      <c r="CU44" s="72"/>
      <c r="CV44" s="72"/>
      <c r="CW44" s="72"/>
      <c r="CX44" s="72"/>
      <c r="CY44" s="72"/>
      <c r="CZ44" s="72"/>
      <c r="DA44" s="72"/>
      <c r="DB44" s="72"/>
      <c r="DC44" s="72"/>
      <c r="DD44" s="72"/>
      <c r="DE44" s="72"/>
      <c r="DF44" s="72"/>
      <c r="DG44" s="72"/>
      <c r="DH44" s="72"/>
      <c r="DI44" s="72"/>
      <c r="DJ44" s="72"/>
      <c r="DK44" s="72"/>
      <c r="DL44" s="72"/>
      <c r="DM44" s="72"/>
      <c r="DN44" s="72"/>
      <c r="DO44" s="72"/>
      <c r="DP44" s="72"/>
      <c r="DQ44" s="72"/>
      <c r="DR44" s="72"/>
      <c r="DS44" s="72"/>
      <c r="DT44" s="72"/>
      <c r="DU44" s="72"/>
      <c r="DV44" s="72"/>
      <c r="DW44" s="72"/>
      <c r="DX44" s="72"/>
      <c r="DY44" s="72"/>
      <c r="DZ44" s="72"/>
      <c r="EA44" s="72"/>
      <c r="EB44" s="72"/>
      <c r="EC44" s="72"/>
      <c r="ED44" s="72"/>
      <c r="EE44" s="72"/>
      <c r="EF44" s="72"/>
      <c r="EG44" s="72"/>
      <c r="EH44" s="72"/>
      <c r="EI44" s="72"/>
      <c r="EJ44" s="72"/>
      <c r="EK44" s="72"/>
      <c r="EL44" s="72"/>
      <c r="EM44" s="72"/>
      <c r="EN44" s="72"/>
      <c r="EO44" s="72"/>
      <c r="EP44" s="72"/>
      <c r="EQ44" s="72"/>
      <c r="ER44" s="72"/>
      <c r="ES44" s="72"/>
      <c r="ET44" s="72"/>
      <c r="EU44" s="72"/>
      <c r="EV44" s="72"/>
      <c r="EW44" s="72"/>
      <c r="EX44" s="72"/>
      <c r="EY44" s="72"/>
      <c r="EZ44" s="72"/>
      <c r="FA44" s="72"/>
      <c r="FB44" s="72"/>
      <c r="FC44" s="72"/>
      <c r="FD44" s="72"/>
      <c r="FE44" s="72"/>
      <c r="FF44" s="72"/>
      <c r="FG44" s="72"/>
      <c r="FH44" s="72"/>
      <c r="FI44" s="72"/>
      <c r="FJ44" s="72"/>
      <c r="FK44" s="72"/>
      <c r="FL44" s="72"/>
      <c r="FM44" s="72"/>
      <c r="FN44" s="72"/>
      <c r="FO44" s="72"/>
      <c r="FP44" s="72"/>
      <c r="FQ44" s="72"/>
      <c r="FR44" s="72"/>
      <c r="FS44" s="72"/>
      <c r="FT44" s="72"/>
      <c r="FU44" s="72"/>
      <c r="FV44" s="72"/>
      <c r="FW44" s="72"/>
      <c r="FX44" s="72"/>
      <c r="FY44" s="72"/>
      <c r="FZ44" s="72"/>
      <c r="GA44" s="72"/>
      <c r="GB44" s="72"/>
      <c r="GC44" s="72"/>
      <c r="GD44" s="72"/>
      <c r="GE44" s="72"/>
      <c r="GF44" s="72"/>
      <c r="GG44" s="72"/>
      <c r="GH44" s="72"/>
      <c r="GI44" s="72"/>
      <c r="GJ44" s="72"/>
      <c r="GK44" s="72"/>
      <c r="GL44" s="72"/>
      <c r="GM44" s="72"/>
      <c r="GN44" s="72"/>
      <c r="GO44" s="72"/>
      <c r="GP44" s="72"/>
      <c r="GQ44" s="72"/>
      <c r="GR44" s="72"/>
      <c r="GS44" s="72"/>
      <c r="GT44" s="72"/>
      <c r="GU44" s="72"/>
      <c r="GV44" s="72"/>
      <c r="GW44" s="72"/>
      <c r="GX44" s="72"/>
      <c r="GY44" s="72"/>
      <c r="GZ44" s="72"/>
      <c r="HA44" s="72"/>
      <c r="HB44" s="72"/>
      <c r="HC44" s="72"/>
      <c r="HD44" s="72"/>
      <c r="HE44" s="72"/>
      <c r="HF44" s="72"/>
      <c r="HG44" s="72"/>
      <c r="HH44" s="72"/>
      <c r="HI44" s="72"/>
      <c r="HJ44" s="72"/>
      <c r="HK44" s="72"/>
      <c r="HL44" s="72"/>
      <c r="HM44" s="72"/>
      <c r="HN44" s="72"/>
      <c r="HO44" s="72"/>
      <c r="HP44" s="72"/>
      <c r="HQ44" s="72"/>
      <c r="HR44" s="72"/>
      <c r="HS44" s="72"/>
      <c r="HT44" s="72"/>
      <c r="HU44" s="72"/>
      <c r="HV44" s="72"/>
      <c r="HW44" s="72"/>
      <c r="HX44" s="72"/>
      <c r="HY44" s="72"/>
      <c r="HZ44" s="72"/>
      <c r="IA44" s="72"/>
      <c r="IB44" s="72"/>
      <c r="IC44" s="72"/>
      <c r="ID44" s="72"/>
      <c r="IE44" s="72"/>
      <c r="IF44" s="72"/>
      <c r="IG44" s="72"/>
      <c r="IH44" s="72"/>
      <c r="II44" s="72"/>
      <c r="IJ44" s="72"/>
      <c r="IK44" s="72"/>
      <c r="IL44" s="72"/>
      <c r="IM44" s="72"/>
      <c r="IN44" s="72"/>
      <c r="IO44" s="72"/>
      <c r="IP44" s="72"/>
      <c r="IQ44" s="72"/>
      <c r="IR44" s="72"/>
      <c r="IS44" s="72"/>
      <c r="IT44" s="72"/>
      <c r="IU44" s="72"/>
      <c r="IV44" s="72"/>
      <c r="IW44" s="72"/>
    </row>
    <row r="45" spans="1:257" s="23" customFormat="1" ht="20.100000000000001" customHeight="1" x14ac:dyDescent="0.25">
      <c r="A45" s="4"/>
      <c r="B45" s="5"/>
      <c r="C45" s="14"/>
      <c r="D45" s="284"/>
      <c r="E45" s="285"/>
      <c r="F45" s="285"/>
      <c r="G45" s="285"/>
      <c r="H45" s="285"/>
      <c r="I45" s="285"/>
      <c r="J45" s="285"/>
      <c r="K45" s="285"/>
      <c r="L45" s="285"/>
      <c r="M45" s="285"/>
      <c r="N45" s="285"/>
      <c r="O45" s="285"/>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c r="BE45" s="72"/>
      <c r="BF45" s="72"/>
      <c r="BG45" s="72"/>
      <c r="BH45" s="72"/>
      <c r="BI45" s="72"/>
      <c r="BJ45" s="72"/>
      <c r="BK45" s="72"/>
      <c r="BL45" s="72"/>
      <c r="BM45" s="72"/>
      <c r="BN45" s="72"/>
      <c r="BO45" s="72"/>
      <c r="BP45" s="72"/>
      <c r="BQ45" s="72"/>
      <c r="BR45" s="72"/>
      <c r="BS45" s="72"/>
      <c r="BT45" s="72"/>
      <c r="BU45" s="72"/>
      <c r="BV45" s="72"/>
      <c r="BW45" s="72"/>
      <c r="BX45" s="72"/>
      <c r="BY45" s="72"/>
      <c r="BZ45" s="72"/>
      <c r="CA45" s="72"/>
      <c r="CB45" s="72"/>
      <c r="CC45" s="72"/>
      <c r="CD45" s="72"/>
      <c r="CE45" s="72"/>
      <c r="CF45" s="72"/>
      <c r="CG45" s="72"/>
      <c r="CH45" s="72"/>
      <c r="CI45" s="72"/>
      <c r="CJ45" s="72"/>
      <c r="CK45" s="72"/>
      <c r="CL45" s="72"/>
      <c r="CM45" s="72"/>
      <c r="CN45" s="72"/>
      <c r="CO45" s="72"/>
      <c r="CP45" s="72"/>
      <c r="CQ45" s="72"/>
      <c r="CR45" s="72"/>
      <c r="CS45" s="72"/>
      <c r="CT45" s="72"/>
      <c r="CU45" s="72"/>
      <c r="CV45" s="72"/>
      <c r="CW45" s="72"/>
      <c r="CX45" s="72"/>
      <c r="CY45" s="72"/>
      <c r="CZ45" s="72"/>
      <c r="DA45" s="72"/>
      <c r="DB45" s="72"/>
      <c r="DC45" s="72"/>
      <c r="DD45" s="72"/>
      <c r="DE45" s="72"/>
      <c r="DF45" s="72"/>
      <c r="DG45" s="72"/>
      <c r="DH45" s="72"/>
      <c r="DI45" s="72"/>
      <c r="DJ45" s="72"/>
      <c r="DK45" s="72"/>
      <c r="DL45" s="72"/>
      <c r="DM45" s="72"/>
      <c r="DN45" s="72"/>
      <c r="DO45" s="72"/>
      <c r="DP45" s="72"/>
      <c r="DQ45" s="72"/>
      <c r="DR45" s="72"/>
      <c r="DS45" s="72"/>
      <c r="DT45" s="72"/>
      <c r="DU45" s="72"/>
      <c r="DV45" s="72"/>
      <c r="DW45" s="72"/>
      <c r="DX45" s="72"/>
      <c r="DY45" s="72"/>
      <c r="DZ45" s="72"/>
      <c r="EA45" s="72"/>
      <c r="EB45" s="72"/>
      <c r="EC45" s="72"/>
      <c r="ED45" s="72"/>
      <c r="EE45" s="72"/>
      <c r="EF45" s="72"/>
      <c r="EG45" s="72"/>
      <c r="EH45" s="72"/>
      <c r="EI45" s="72"/>
      <c r="EJ45" s="72"/>
      <c r="EK45" s="72"/>
      <c r="EL45" s="72"/>
      <c r="EM45" s="72"/>
      <c r="EN45" s="72"/>
      <c r="EO45" s="72"/>
      <c r="EP45" s="72"/>
      <c r="EQ45" s="72"/>
      <c r="ER45" s="72"/>
      <c r="ES45" s="72"/>
      <c r="ET45" s="72"/>
      <c r="EU45" s="72"/>
      <c r="EV45" s="72"/>
      <c r="EW45" s="72"/>
      <c r="EX45" s="72"/>
      <c r="EY45" s="72"/>
      <c r="EZ45" s="72"/>
      <c r="FA45" s="72"/>
      <c r="FB45" s="72"/>
      <c r="FC45" s="72"/>
      <c r="FD45" s="72"/>
      <c r="FE45" s="72"/>
      <c r="FF45" s="72"/>
      <c r="FG45" s="72"/>
      <c r="FH45" s="72"/>
      <c r="FI45" s="72"/>
      <c r="FJ45" s="72"/>
      <c r="FK45" s="72"/>
      <c r="FL45" s="72"/>
      <c r="FM45" s="72"/>
      <c r="FN45" s="72"/>
      <c r="FO45" s="72"/>
      <c r="FP45" s="72"/>
      <c r="FQ45" s="72"/>
      <c r="FR45" s="72"/>
      <c r="FS45" s="72"/>
      <c r="FT45" s="72"/>
      <c r="FU45" s="72"/>
      <c r="FV45" s="72"/>
      <c r="FW45" s="72"/>
      <c r="FX45" s="72"/>
      <c r="FY45" s="72"/>
      <c r="FZ45" s="72"/>
      <c r="GA45" s="72"/>
      <c r="GB45" s="72"/>
      <c r="GC45" s="72"/>
      <c r="GD45" s="72"/>
      <c r="GE45" s="72"/>
      <c r="GF45" s="72"/>
      <c r="GG45" s="72"/>
      <c r="GH45" s="72"/>
      <c r="GI45" s="72"/>
      <c r="GJ45" s="72"/>
      <c r="GK45" s="72"/>
      <c r="GL45" s="72"/>
      <c r="GM45" s="72"/>
      <c r="GN45" s="72"/>
      <c r="GO45" s="72"/>
      <c r="GP45" s="72"/>
      <c r="GQ45" s="72"/>
      <c r="GR45" s="72"/>
      <c r="GS45" s="72"/>
      <c r="GT45" s="72"/>
      <c r="GU45" s="72"/>
      <c r="GV45" s="72"/>
      <c r="GW45" s="72"/>
      <c r="GX45" s="72"/>
      <c r="GY45" s="72"/>
      <c r="GZ45" s="72"/>
      <c r="HA45" s="72"/>
      <c r="HB45" s="72"/>
      <c r="HC45" s="72"/>
      <c r="HD45" s="72"/>
      <c r="HE45" s="72"/>
      <c r="HF45" s="72"/>
      <c r="HG45" s="72"/>
      <c r="HH45" s="72"/>
      <c r="HI45" s="72"/>
      <c r="HJ45" s="72"/>
      <c r="HK45" s="72"/>
      <c r="HL45" s="72"/>
      <c r="HM45" s="72"/>
      <c r="HN45" s="72"/>
      <c r="HO45" s="72"/>
      <c r="HP45" s="72"/>
      <c r="HQ45" s="72"/>
      <c r="HR45" s="72"/>
      <c r="HS45" s="72"/>
      <c r="HT45" s="72"/>
      <c r="HU45" s="72"/>
      <c r="HV45" s="72"/>
      <c r="HW45" s="72"/>
      <c r="HX45" s="72"/>
      <c r="HY45" s="72"/>
      <c r="HZ45" s="72"/>
      <c r="IA45" s="72"/>
      <c r="IB45" s="72"/>
      <c r="IC45" s="72"/>
      <c r="ID45" s="72"/>
      <c r="IE45" s="72"/>
      <c r="IF45" s="72"/>
      <c r="IG45" s="72"/>
      <c r="IH45" s="72"/>
      <c r="II45" s="72"/>
      <c r="IJ45" s="72"/>
      <c r="IK45" s="72"/>
      <c r="IL45" s="72"/>
      <c r="IM45" s="72"/>
      <c r="IN45" s="72"/>
      <c r="IO45" s="72"/>
      <c r="IP45" s="72"/>
      <c r="IQ45" s="72"/>
      <c r="IR45" s="72"/>
      <c r="IS45" s="72"/>
      <c r="IT45" s="72"/>
      <c r="IU45" s="72"/>
      <c r="IV45" s="72"/>
      <c r="IW45" s="72"/>
    </row>
    <row r="46" spans="1:257" s="23" customFormat="1" x14ac:dyDescent="0.25">
      <c r="A46" s="4"/>
      <c r="B46" s="5"/>
      <c r="Q46" s="72"/>
      <c r="R46" s="72"/>
      <c r="S46" s="72"/>
      <c r="T46" s="72"/>
      <c r="U46" s="72"/>
      <c r="V46" s="72"/>
      <c r="W46" s="72"/>
      <c r="X46" s="72"/>
      <c r="Y46" s="72"/>
      <c r="Z46" s="72"/>
      <c r="AA46" s="72"/>
      <c r="AB46" s="72"/>
      <c r="AC46" s="72"/>
      <c r="AD46" s="72"/>
      <c r="AE46" s="72"/>
      <c r="AF46" s="72"/>
      <c r="AG46" s="72"/>
      <c r="AH46" s="72"/>
      <c r="AI46" s="72"/>
      <c r="AJ46" s="72"/>
      <c r="AK46" s="72"/>
      <c r="AL46" s="72"/>
      <c r="AM46" s="72"/>
      <c r="AN46" s="72"/>
      <c r="AO46" s="72"/>
      <c r="AP46" s="72"/>
      <c r="AQ46" s="72"/>
      <c r="AR46" s="72"/>
      <c r="AS46" s="72"/>
      <c r="AT46" s="72"/>
      <c r="AU46" s="72"/>
      <c r="AV46" s="72"/>
      <c r="AW46" s="72"/>
      <c r="AX46" s="72"/>
      <c r="AY46" s="72"/>
      <c r="AZ46" s="72"/>
      <c r="BA46" s="72"/>
      <c r="BB46" s="72"/>
      <c r="BC46" s="72"/>
      <c r="BD46" s="72"/>
      <c r="BE46" s="72"/>
      <c r="BF46" s="72"/>
      <c r="BG46" s="72"/>
      <c r="BH46" s="72"/>
      <c r="BI46" s="72"/>
      <c r="BJ46" s="72"/>
      <c r="BK46" s="72"/>
      <c r="BL46" s="72"/>
      <c r="BM46" s="72"/>
      <c r="BN46" s="72"/>
      <c r="BO46" s="72"/>
      <c r="BP46" s="72"/>
      <c r="BQ46" s="72"/>
      <c r="BR46" s="72"/>
      <c r="BS46" s="72"/>
      <c r="BT46" s="72"/>
      <c r="BU46" s="72"/>
      <c r="BV46" s="72"/>
      <c r="BW46" s="72"/>
      <c r="BX46" s="72"/>
      <c r="BY46" s="72"/>
      <c r="BZ46" s="72"/>
      <c r="CA46" s="72"/>
      <c r="CB46" s="72"/>
      <c r="CC46" s="72"/>
      <c r="CD46" s="72"/>
      <c r="CE46" s="72"/>
      <c r="CF46" s="72"/>
      <c r="CG46" s="72"/>
      <c r="CH46" s="72"/>
      <c r="CI46" s="72"/>
      <c r="CJ46" s="72"/>
      <c r="CK46" s="72"/>
      <c r="CL46" s="72"/>
      <c r="CM46" s="72"/>
      <c r="CN46" s="72"/>
      <c r="CO46" s="72"/>
      <c r="CP46" s="72"/>
      <c r="CQ46" s="72"/>
      <c r="CR46" s="72"/>
      <c r="CS46" s="72"/>
      <c r="CT46" s="72"/>
      <c r="CU46" s="72"/>
      <c r="CV46" s="72"/>
      <c r="CW46" s="72"/>
      <c r="CX46" s="72"/>
      <c r="CY46" s="72"/>
      <c r="CZ46" s="72"/>
      <c r="DA46" s="72"/>
      <c r="DB46" s="72"/>
      <c r="DC46" s="72"/>
      <c r="DD46" s="72"/>
      <c r="DE46" s="72"/>
      <c r="DF46" s="72"/>
      <c r="DG46" s="72"/>
      <c r="DH46" s="72"/>
      <c r="DI46" s="72"/>
      <c r="DJ46" s="72"/>
      <c r="DK46" s="72"/>
      <c r="DL46" s="72"/>
      <c r="DM46" s="72"/>
      <c r="DN46" s="72"/>
      <c r="DO46" s="72"/>
      <c r="DP46" s="72"/>
      <c r="DQ46" s="72"/>
      <c r="DR46" s="72"/>
      <c r="DS46" s="72"/>
      <c r="DT46" s="72"/>
      <c r="DU46" s="72"/>
      <c r="DV46" s="72"/>
      <c r="DW46" s="72"/>
      <c r="DX46" s="72"/>
      <c r="DY46" s="72"/>
      <c r="DZ46" s="72"/>
      <c r="EA46" s="72"/>
      <c r="EB46" s="72"/>
      <c r="EC46" s="72"/>
      <c r="ED46" s="72"/>
      <c r="EE46" s="72"/>
      <c r="EF46" s="72"/>
      <c r="EG46" s="72"/>
      <c r="EH46" s="72"/>
      <c r="EI46" s="72"/>
      <c r="EJ46" s="72"/>
      <c r="EK46" s="72"/>
      <c r="EL46" s="72"/>
      <c r="EM46" s="72"/>
      <c r="EN46" s="72"/>
      <c r="EO46" s="72"/>
      <c r="EP46" s="72"/>
      <c r="EQ46" s="72"/>
      <c r="ER46" s="72"/>
      <c r="ES46" s="72"/>
      <c r="ET46" s="72"/>
      <c r="EU46" s="72"/>
      <c r="EV46" s="72"/>
      <c r="EW46" s="72"/>
      <c r="EX46" s="72"/>
      <c r="EY46" s="72"/>
      <c r="EZ46" s="72"/>
      <c r="FA46" s="72"/>
      <c r="FB46" s="72"/>
      <c r="FC46" s="72"/>
      <c r="FD46" s="72"/>
      <c r="FE46" s="72"/>
      <c r="FF46" s="72"/>
      <c r="FG46" s="72"/>
      <c r="FH46" s="72"/>
      <c r="FI46" s="72"/>
      <c r="FJ46" s="72"/>
      <c r="FK46" s="72"/>
      <c r="FL46" s="72"/>
      <c r="FM46" s="72"/>
      <c r="FN46" s="72"/>
      <c r="FO46" s="72"/>
      <c r="FP46" s="72"/>
      <c r="FQ46" s="72"/>
      <c r="FR46" s="72"/>
      <c r="FS46" s="72"/>
      <c r="FT46" s="72"/>
      <c r="FU46" s="72"/>
      <c r="FV46" s="72"/>
      <c r="FW46" s="72"/>
      <c r="FX46" s="72"/>
      <c r="FY46" s="72"/>
      <c r="FZ46" s="72"/>
      <c r="GA46" s="72"/>
      <c r="GB46" s="72"/>
      <c r="GC46" s="72"/>
      <c r="GD46" s="72"/>
      <c r="GE46" s="72"/>
      <c r="GF46" s="72"/>
      <c r="GG46" s="72"/>
      <c r="GH46" s="72"/>
      <c r="GI46" s="72"/>
      <c r="GJ46" s="72"/>
      <c r="GK46" s="72"/>
      <c r="GL46" s="72"/>
      <c r="GM46" s="72"/>
      <c r="GN46" s="72"/>
      <c r="GO46" s="72"/>
      <c r="GP46" s="72"/>
      <c r="GQ46" s="72"/>
      <c r="GR46" s="72"/>
      <c r="GS46" s="72"/>
      <c r="GT46" s="72"/>
      <c r="GU46" s="72"/>
      <c r="GV46" s="72"/>
      <c r="GW46" s="72"/>
      <c r="GX46" s="72"/>
      <c r="GY46" s="72"/>
      <c r="GZ46" s="72"/>
      <c r="HA46" s="72"/>
      <c r="HB46" s="72"/>
      <c r="HC46" s="72"/>
      <c r="HD46" s="72"/>
      <c r="HE46" s="72"/>
      <c r="HF46" s="72"/>
      <c r="HG46" s="72"/>
      <c r="HH46" s="72"/>
      <c r="HI46" s="72"/>
      <c r="HJ46" s="72"/>
      <c r="HK46" s="72"/>
      <c r="HL46" s="72"/>
      <c r="HM46" s="72"/>
      <c r="HN46" s="72"/>
      <c r="HO46" s="72"/>
      <c r="HP46" s="72"/>
      <c r="HQ46" s="72"/>
      <c r="HR46" s="72"/>
      <c r="HS46" s="72"/>
      <c r="HT46" s="72"/>
      <c r="HU46" s="72"/>
      <c r="HV46" s="72"/>
      <c r="HW46" s="72"/>
      <c r="HX46" s="72"/>
      <c r="HY46" s="72"/>
      <c r="HZ46" s="72"/>
      <c r="IA46" s="72"/>
      <c r="IB46" s="72"/>
      <c r="IC46" s="72"/>
      <c r="ID46" s="72"/>
      <c r="IE46" s="72"/>
      <c r="IF46" s="72"/>
      <c r="IG46" s="72"/>
      <c r="IH46" s="72"/>
      <c r="II46" s="72"/>
      <c r="IJ46" s="72"/>
      <c r="IK46" s="72"/>
      <c r="IL46" s="72"/>
      <c r="IM46" s="72"/>
      <c r="IN46" s="72"/>
      <c r="IO46" s="72"/>
      <c r="IP46" s="72"/>
      <c r="IQ46" s="72"/>
      <c r="IR46" s="72"/>
      <c r="IS46" s="72"/>
      <c r="IT46" s="72"/>
      <c r="IU46" s="72"/>
      <c r="IV46" s="72"/>
      <c r="IW46" s="72"/>
    </row>
    <row r="47" spans="1:257" s="23" customFormat="1" x14ac:dyDescent="0.25">
      <c r="A47" s="4"/>
      <c r="B47" s="5"/>
      <c r="E47" s="14"/>
      <c r="F47" s="14"/>
      <c r="G47" s="14"/>
      <c r="H47" s="14"/>
      <c r="I47" s="14"/>
      <c r="J47" s="14"/>
      <c r="Q47" s="72"/>
      <c r="R47" s="72"/>
      <c r="S47" s="72"/>
      <c r="T47" s="72"/>
      <c r="U47" s="72"/>
      <c r="V47" s="72"/>
      <c r="W47" s="72"/>
      <c r="X47" s="72"/>
      <c r="Y47" s="72"/>
      <c r="Z47" s="72"/>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c r="BA47" s="72"/>
      <c r="BB47" s="72"/>
      <c r="BC47" s="72"/>
      <c r="BD47" s="72"/>
      <c r="BE47" s="72"/>
      <c r="BF47" s="72"/>
      <c r="BG47" s="72"/>
      <c r="BH47" s="72"/>
      <c r="BI47" s="72"/>
      <c r="BJ47" s="72"/>
      <c r="BK47" s="72"/>
      <c r="BL47" s="72"/>
      <c r="BM47" s="72"/>
      <c r="BN47" s="72"/>
      <c r="BO47" s="72"/>
      <c r="BP47" s="72"/>
      <c r="BQ47" s="72"/>
      <c r="BR47" s="72"/>
      <c r="BS47" s="72"/>
      <c r="BT47" s="72"/>
      <c r="BU47" s="72"/>
      <c r="BV47" s="72"/>
      <c r="BW47" s="72"/>
      <c r="BX47" s="72"/>
      <c r="BY47" s="72"/>
      <c r="BZ47" s="72"/>
      <c r="CA47" s="72"/>
      <c r="CB47" s="72"/>
      <c r="CC47" s="72"/>
      <c r="CD47" s="72"/>
      <c r="CE47" s="72"/>
      <c r="CF47" s="72"/>
      <c r="CG47" s="72"/>
      <c r="CH47" s="72"/>
      <c r="CI47" s="72"/>
      <c r="CJ47" s="72"/>
      <c r="CK47" s="72"/>
      <c r="CL47" s="72"/>
      <c r="CM47" s="72"/>
      <c r="CN47" s="72"/>
      <c r="CO47" s="72"/>
      <c r="CP47" s="72"/>
      <c r="CQ47" s="72"/>
      <c r="CR47" s="72"/>
      <c r="CS47" s="72"/>
      <c r="CT47" s="72"/>
      <c r="CU47" s="72"/>
      <c r="CV47" s="72"/>
      <c r="CW47" s="72"/>
      <c r="CX47" s="72"/>
      <c r="CY47" s="72"/>
      <c r="CZ47" s="72"/>
      <c r="DA47" s="72"/>
      <c r="DB47" s="72"/>
      <c r="DC47" s="72"/>
      <c r="DD47" s="72"/>
      <c r="DE47" s="72"/>
      <c r="DF47" s="72"/>
      <c r="DG47" s="72"/>
      <c r="DH47" s="72"/>
      <c r="DI47" s="72"/>
      <c r="DJ47" s="72"/>
      <c r="DK47" s="72"/>
      <c r="DL47" s="72"/>
      <c r="DM47" s="72"/>
      <c r="DN47" s="72"/>
      <c r="DO47" s="72"/>
      <c r="DP47" s="72"/>
      <c r="DQ47" s="72"/>
      <c r="DR47" s="72"/>
      <c r="DS47" s="72"/>
      <c r="DT47" s="72"/>
      <c r="DU47" s="72"/>
      <c r="DV47" s="72"/>
      <c r="DW47" s="72"/>
      <c r="DX47" s="72"/>
      <c r="DY47" s="72"/>
      <c r="DZ47" s="72"/>
      <c r="EA47" s="72"/>
      <c r="EB47" s="72"/>
      <c r="EC47" s="72"/>
      <c r="ED47" s="72"/>
      <c r="EE47" s="72"/>
      <c r="EF47" s="72"/>
      <c r="EG47" s="72"/>
      <c r="EH47" s="72"/>
      <c r="EI47" s="72"/>
      <c r="EJ47" s="72"/>
      <c r="EK47" s="72"/>
      <c r="EL47" s="72"/>
      <c r="EM47" s="72"/>
      <c r="EN47" s="72"/>
      <c r="EO47" s="72"/>
      <c r="EP47" s="72"/>
      <c r="EQ47" s="72"/>
      <c r="ER47" s="72"/>
      <c r="ES47" s="72"/>
      <c r="ET47" s="72"/>
      <c r="EU47" s="72"/>
      <c r="EV47" s="72"/>
      <c r="EW47" s="72"/>
      <c r="EX47" s="72"/>
      <c r="EY47" s="72"/>
      <c r="EZ47" s="72"/>
      <c r="FA47" s="72"/>
      <c r="FB47" s="72"/>
      <c r="FC47" s="72"/>
      <c r="FD47" s="72"/>
      <c r="FE47" s="72"/>
      <c r="FF47" s="72"/>
      <c r="FG47" s="72"/>
      <c r="FH47" s="72"/>
      <c r="FI47" s="72"/>
      <c r="FJ47" s="72"/>
      <c r="FK47" s="72"/>
      <c r="FL47" s="72"/>
      <c r="FM47" s="72"/>
      <c r="FN47" s="72"/>
      <c r="FO47" s="72"/>
      <c r="FP47" s="72"/>
      <c r="FQ47" s="72"/>
      <c r="FR47" s="72"/>
      <c r="FS47" s="72"/>
      <c r="FT47" s="72"/>
      <c r="FU47" s="72"/>
      <c r="FV47" s="72"/>
      <c r="FW47" s="72"/>
      <c r="FX47" s="72"/>
      <c r="FY47" s="72"/>
      <c r="FZ47" s="72"/>
      <c r="GA47" s="72"/>
      <c r="GB47" s="72"/>
      <c r="GC47" s="72"/>
      <c r="GD47" s="72"/>
      <c r="GE47" s="72"/>
      <c r="GF47" s="72"/>
      <c r="GG47" s="72"/>
      <c r="GH47" s="72"/>
      <c r="GI47" s="72"/>
      <c r="GJ47" s="72"/>
      <c r="GK47" s="72"/>
      <c r="GL47" s="72"/>
      <c r="GM47" s="72"/>
      <c r="GN47" s="72"/>
      <c r="GO47" s="72"/>
      <c r="GP47" s="72"/>
      <c r="GQ47" s="72"/>
      <c r="GR47" s="72"/>
      <c r="GS47" s="72"/>
      <c r="GT47" s="72"/>
      <c r="GU47" s="72"/>
      <c r="GV47" s="72"/>
      <c r="GW47" s="72"/>
      <c r="GX47" s="72"/>
      <c r="GY47" s="72"/>
      <c r="GZ47" s="72"/>
      <c r="HA47" s="72"/>
      <c r="HB47" s="72"/>
      <c r="HC47" s="72"/>
      <c r="HD47" s="72"/>
      <c r="HE47" s="72"/>
      <c r="HF47" s="72"/>
      <c r="HG47" s="72"/>
      <c r="HH47" s="72"/>
      <c r="HI47" s="72"/>
      <c r="HJ47" s="72"/>
      <c r="HK47" s="72"/>
      <c r="HL47" s="72"/>
      <c r="HM47" s="72"/>
      <c r="HN47" s="72"/>
      <c r="HO47" s="72"/>
      <c r="HP47" s="72"/>
      <c r="HQ47" s="72"/>
      <c r="HR47" s="72"/>
      <c r="HS47" s="72"/>
      <c r="HT47" s="72"/>
      <c r="HU47" s="72"/>
      <c r="HV47" s="72"/>
      <c r="HW47" s="72"/>
      <c r="HX47" s="72"/>
      <c r="HY47" s="72"/>
      <c r="HZ47" s="72"/>
      <c r="IA47" s="72"/>
      <c r="IB47" s="72"/>
      <c r="IC47" s="72"/>
      <c r="ID47" s="72"/>
      <c r="IE47" s="72"/>
      <c r="IF47" s="72"/>
      <c r="IG47" s="72"/>
      <c r="IH47" s="72"/>
      <c r="II47" s="72"/>
      <c r="IJ47" s="72"/>
      <c r="IK47" s="72"/>
      <c r="IL47" s="72"/>
      <c r="IM47" s="72"/>
      <c r="IN47" s="72"/>
      <c r="IO47" s="72"/>
      <c r="IP47" s="72"/>
      <c r="IQ47" s="72"/>
      <c r="IR47" s="72"/>
      <c r="IS47" s="72"/>
      <c r="IT47" s="72"/>
      <c r="IU47" s="72"/>
      <c r="IV47" s="72"/>
      <c r="IW47" s="72"/>
    </row>
    <row r="48" spans="1:257" s="23" customFormat="1" x14ac:dyDescent="0.25">
      <c r="A48" s="4"/>
      <c r="B48" s="5"/>
      <c r="D48" s="14"/>
      <c r="E48" s="14"/>
      <c r="F48" s="14"/>
      <c r="G48" s="14"/>
      <c r="H48" s="14"/>
      <c r="I48" s="14"/>
      <c r="J48" s="14"/>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c r="BA48" s="72"/>
      <c r="BB48" s="72"/>
      <c r="BC48" s="72"/>
      <c r="BD48" s="72"/>
      <c r="BE48" s="72"/>
      <c r="BF48" s="72"/>
      <c r="BG48" s="72"/>
      <c r="BH48" s="72"/>
      <c r="BI48" s="72"/>
      <c r="BJ48" s="72"/>
      <c r="BK48" s="72"/>
      <c r="BL48" s="72"/>
      <c r="BM48" s="72"/>
      <c r="BN48" s="72"/>
      <c r="BO48" s="72"/>
      <c r="BP48" s="72"/>
      <c r="BQ48" s="72"/>
      <c r="BR48" s="72"/>
      <c r="BS48" s="72"/>
      <c r="BT48" s="72"/>
      <c r="BU48" s="72"/>
      <c r="BV48" s="72"/>
      <c r="BW48" s="72"/>
      <c r="BX48" s="72"/>
      <c r="BY48" s="72"/>
      <c r="BZ48" s="72"/>
      <c r="CA48" s="72"/>
      <c r="CB48" s="72"/>
      <c r="CC48" s="72"/>
      <c r="CD48" s="72"/>
      <c r="CE48" s="72"/>
      <c r="CF48" s="72"/>
      <c r="CG48" s="72"/>
      <c r="CH48" s="72"/>
      <c r="CI48" s="72"/>
      <c r="CJ48" s="72"/>
      <c r="CK48" s="72"/>
      <c r="CL48" s="72"/>
      <c r="CM48" s="72"/>
      <c r="CN48" s="72"/>
      <c r="CO48" s="72"/>
      <c r="CP48" s="72"/>
      <c r="CQ48" s="72"/>
      <c r="CR48" s="72"/>
      <c r="CS48" s="72"/>
      <c r="CT48" s="72"/>
      <c r="CU48" s="72"/>
      <c r="CV48" s="72"/>
      <c r="CW48" s="72"/>
      <c r="CX48" s="72"/>
      <c r="CY48" s="72"/>
      <c r="CZ48" s="72"/>
      <c r="DA48" s="72"/>
      <c r="DB48" s="72"/>
      <c r="DC48" s="72"/>
      <c r="DD48" s="72"/>
      <c r="DE48" s="72"/>
      <c r="DF48" s="72"/>
      <c r="DG48" s="72"/>
      <c r="DH48" s="72"/>
      <c r="DI48" s="72"/>
      <c r="DJ48" s="72"/>
      <c r="DK48" s="72"/>
      <c r="DL48" s="72"/>
      <c r="DM48" s="72"/>
      <c r="DN48" s="72"/>
      <c r="DO48" s="72"/>
      <c r="DP48" s="72"/>
      <c r="DQ48" s="72"/>
      <c r="DR48" s="72"/>
      <c r="DS48" s="72"/>
      <c r="DT48" s="72"/>
      <c r="DU48" s="72"/>
      <c r="DV48" s="72"/>
      <c r="DW48" s="72"/>
      <c r="DX48" s="72"/>
      <c r="DY48" s="72"/>
      <c r="DZ48" s="72"/>
      <c r="EA48" s="72"/>
      <c r="EB48" s="72"/>
      <c r="EC48" s="72"/>
      <c r="ED48" s="72"/>
      <c r="EE48" s="72"/>
      <c r="EF48" s="72"/>
      <c r="EG48" s="72"/>
      <c r="EH48" s="72"/>
      <c r="EI48" s="72"/>
      <c r="EJ48" s="72"/>
      <c r="EK48" s="72"/>
      <c r="EL48" s="72"/>
      <c r="EM48" s="72"/>
      <c r="EN48" s="72"/>
      <c r="EO48" s="72"/>
      <c r="EP48" s="72"/>
      <c r="EQ48" s="72"/>
      <c r="ER48" s="72"/>
      <c r="ES48" s="72"/>
      <c r="ET48" s="72"/>
      <c r="EU48" s="72"/>
      <c r="EV48" s="72"/>
      <c r="EW48" s="72"/>
      <c r="EX48" s="72"/>
      <c r="EY48" s="72"/>
      <c r="EZ48" s="72"/>
      <c r="FA48" s="72"/>
      <c r="FB48" s="72"/>
      <c r="FC48" s="72"/>
      <c r="FD48" s="72"/>
      <c r="FE48" s="72"/>
      <c r="FF48" s="72"/>
      <c r="FG48" s="72"/>
      <c r="FH48" s="72"/>
      <c r="FI48" s="72"/>
      <c r="FJ48" s="72"/>
      <c r="FK48" s="72"/>
      <c r="FL48" s="72"/>
      <c r="FM48" s="72"/>
      <c r="FN48" s="72"/>
      <c r="FO48" s="72"/>
      <c r="FP48" s="72"/>
      <c r="FQ48" s="72"/>
      <c r="FR48" s="72"/>
      <c r="FS48" s="72"/>
      <c r="FT48" s="72"/>
      <c r="FU48" s="72"/>
      <c r="FV48" s="72"/>
      <c r="FW48" s="72"/>
      <c r="FX48" s="72"/>
      <c r="FY48" s="72"/>
      <c r="FZ48" s="72"/>
      <c r="GA48" s="72"/>
      <c r="GB48" s="72"/>
      <c r="GC48" s="72"/>
      <c r="GD48" s="72"/>
      <c r="GE48" s="72"/>
      <c r="GF48" s="72"/>
      <c r="GG48" s="72"/>
      <c r="GH48" s="72"/>
      <c r="GI48" s="72"/>
      <c r="GJ48" s="72"/>
      <c r="GK48" s="72"/>
      <c r="GL48" s="72"/>
      <c r="GM48" s="72"/>
      <c r="GN48" s="72"/>
      <c r="GO48" s="72"/>
      <c r="GP48" s="72"/>
      <c r="GQ48" s="72"/>
      <c r="GR48" s="72"/>
      <c r="GS48" s="72"/>
      <c r="GT48" s="72"/>
      <c r="GU48" s="72"/>
      <c r="GV48" s="72"/>
      <c r="GW48" s="72"/>
      <c r="GX48" s="72"/>
      <c r="GY48" s="72"/>
      <c r="GZ48" s="72"/>
      <c r="HA48" s="72"/>
      <c r="HB48" s="72"/>
      <c r="HC48" s="72"/>
      <c r="HD48" s="72"/>
      <c r="HE48" s="72"/>
      <c r="HF48" s="72"/>
      <c r="HG48" s="72"/>
      <c r="HH48" s="72"/>
      <c r="HI48" s="72"/>
      <c r="HJ48" s="72"/>
      <c r="HK48" s="72"/>
      <c r="HL48" s="72"/>
      <c r="HM48" s="72"/>
      <c r="HN48" s="72"/>
      <c r="HO48" s="72"/>
      <c r="HP48" s="72"/>
      <c r="HQ48" s="72"/>
      <c r="HR48" s="72"/>
      <c r="HS48" s="72"/>
      <c r="HT48" s="72"/>
      <c r="HU48" s="72"/>
      <c r="HV48" s="72"/>
      <c r="HW48" s="72"/>
      <c r="HX48" s="72"/>
      <c r="HY48" s="72"/>
      <c r="HZ48" s="72"/>
      <c r="IA48" s="72"/>
      <c r="IB48" s="72"/>
      <c r="IC48" s="72"/>
      <c r="ID48" s="72"/>
      <c r="IE48" s="72"/>
      <c r="IF48" s="72"/>
      <c r="IG48" s="72"/>
      <c r="IH48" s="72"/>
      <c r="II48" s="72"/>
      <c r="IJ48" s="72"/>
      <c r="IK48" s="72"/>
      <c r="IL48" s="72"/>
      <c r="IM48" s="72"/>
      <c r="IN48" s="72"/>
      <c r="IO48" s="72"/>
      <c r="IP48" s="72"/>
      <c r="IQ48" s="72"/>
      <c r="IR48" s="72"/>
      <c r="IS48" s="72"/>
      <c r="IT48" s="72"/>
      <c r="IU48" s="72"/>
      <c r="IV48" s="72"/>
      <c r="IW48" s="72"/>
    </row>
    <row r="49" spans="1:257" s="23" customFormat="1" x14ac:dyDescent="0.25">
      <c r="A49" s="4"/>
      <c r="B49" s="5"/>
      <c r="E49" s="14"/>
      <c r="F49" s="14"/>
      <c r="G49" s="14"/>
      <c r="H49" s="14"/>
      <c r="I49" s="14"/>
      <c r="J49" s="14"/>
      <c r="Q49" s="72"/>
      <c r="R49" s="72"/>
      <c r="S49" s="72"/>
      <c r="T49" s="72"/>
      <c r="U49" s="72"/>
      <c r="V49" s="72"/>
      <c r="W49" s="72"/>
      <c r="X49" s="72"/>
      <c r="Y49" s="72"/>
      <c r="Z49" s="72"/>
      <c r="AA49" s="72"/>
      <c r="AB49" s="72"/>
      <c r="AC49" s="72"/>
      <c r="AD49" s="72"/>
      <c r="AE49" s="72"/>
      <c r="AF49" s="72"/>
      <c r="AG49" s="72"/>
      <c r="AH49" s="72"/>
      <c r="AI49" s="72"/>
      <c r="AJ49" s="72"/>
      <c r="AK49" s="72"/>
      <c r="AL49" s="72"/>
      <c r="AM49" s="72"/>
      <c r="AN49" s="72"/>
      <c r="AO49" s="72"/>
      <c r="AP49" s="72"/>
      <c r="AQ49" s="72"/>
      <c r="AR49" s="72"/>
      <c r="AS49" s="72"/>
      <c r="AT49" s="72"/>
      <c r="AU49" s="72"/>
      <c r="AV49" s="72"/>
      <c r="AW49" s="72"/>
      <c r="AX49" s="72"/>
      <c r="AY49" s="72"/>
      <c r="AZ49" s="72"/>
      <c r="BA49" s="72"/>
      <c r="BB49" s="72"/>
      <c r="BC49" s="72"/>
      <c r="BD49" s="72"/>
      <c r="BE49" s="72"/>
      <c r="BF49" s="72"/>
      <c r="BG49" s="72"/>
      <c r="BH49" s="72"/>
      <c r="BI49" s="72"/>
      <c r="BJ49" s="72"/>
      <c r="BK49" s="72"/>
      <c r="BL49" s="72"/>
      <c r="BM49" s="72"/>
      <c r="BN49" s="72"/>
      <c r="BO49" s="72"/>
      <c r="BP49" s="72"/>
      <c r="BQ49" s="72"/>
      <c r="BR49" s="72"/>
      <c r="BS49" s="72"/>
      <c r="BT49" s="72"/>
      <c r="BU49" s="72"/>
      <c r="BV49" s="72"/>
      <c r="BW49" s="72"/>
      <c r="BX49" s="72"/>
      <c r="BY49" s="72"/>
      <c r="BZ49" s="72"/>
      <c r="CA49" s="72"/>
      <c r="CB49" s="72"/>
      <c r="CC49" s="72"/>
      <c r="CD49" s="72"/>
      <c r="CE49" s="72"/>
      <c r="CF49" s="72"/>
      <c r="CG49" s="72"/>
      <c r="CH49" s="72"/>
      <c r="CI49" s="72"/>
      <c r="CJ49" s="72"/>
      <c r="CK49" s="72"/>
      <c r="CL49" s="72"/>
      <c r="CM49" s="72"/>
      <c r="CN49" s="72"/>
      <c r="CO49" s="72"/>
      <c r="CP49" s="72"/>
      <c r="CQ49" s="72"/>
      <c r="CR49" s="72"/>
      <c r="CS49" s="72"/>
      <c r="CT49" s="72"/>
      <c r="CU49" s="72"/>
      <c r="CV49" s="72"/>
      <c r="CW49" s="72"/>
      <c r="CX49" s="72"/>
      <c r="CY49" s="72"/>
      <c r="CZ49" s="72"/>
      <c r="DA49" s="72"/>
      <c r="DB49" s="72"/>
      <c r="DC49" s="72"/>
      <c r="DD49" s="72"/>
      <c r="DE49" s="72"/>
      <c r="DF49" s="72"/>
      <c r="DG49" s="72"/>
      <c r="DH49" s="72"/>
      <c r="DI49" s="72"/>
      <c r="DJ49" s="72"/>
      <c r="DK49" s="72"/>
      <c r="DL49" s="72"/>
      <c r="DM49" s="72"/>
      <c r="DN49" s="72"/>
      <c r="DO49" s="72"/>
      <c r="DP49" s="72"/>
      <c r="DQ49" s="72"/>
      <c r="DR49" s="72"/>
      <c r="DS49" s="72"/>
      <c r="DT49" s="72"/>
      <c r="DU49" s="72"/>
      <c r="DV49" s="72"/>
      <c r="DW49" s="72"/>
      <c r="DX49" s="72"/>
      <c r="DY49" s="72"/>
      <c r="DZ49" s="72"/>
      <c r="EA49" s="72"/>
      <c r="EB49" s="72"/>
      <c r="EC49" s="72"/>
      <c r="ED49" s="72"/>
      <c r="EE49" s="72"/>
      <c r="EF49" s="72"/>
      <c r="EG49" s="72"/>
      <c r="EH49" s="72"/>
      <c r="EI49" s="72"/>
      <c r="EJ49" s="72"/>
      <c r="EK49" s="72"/>
      <c r="EL49" s="72"/>
      <c r="EM49" s="72"/>
      <c r="EN49" s="72"/>
      <c r="EO49" s="72"/>
      <c r="EP49" s="72"/>
      <c r="EQ49" s="72"/>
      <c r="ER49" s="72"/>
      <c r="ES49" s="72"/>
      <c r="ET49" s="72"/>
      <c r="EU49" s="72"/>
      <c r="EV49" s="72"/>
      <c r="EW49" s="72"/>
      <c r="EX49" s="72"/>
      <c r="EY49" s="72"/>
      <c r="EZ49" s="72"/>
      <c r="FA49" s="72"/>
      <c r="FB49" s="72"/>
      <c r="FC49" s="72"/>
      <c r="FD49" s="72"/>
      <c r="FE49" s="72"/>
      <c r="FF49" s="72"/>
      <c r="FG49" s="72"/>
      <c r="FH49" s="72"/>
      <c r="FI49" s="72"/>
      <c r="FJ49" s="72"/>
      <c r="FK49" s="72"/>
      <c r="FL49" s="72"/>
      <c r="FM49" s="72"/>
      <c r="FN49" s="72"/>
      <c r="FO49" s="72"/>
      <c r="FP49" s="72"/>
      <c r="FQ49" s="72"/>
      <c r="FR49" s="72"/>
      <c r="FS49" s="72"/>
      <c r="FT49" s="72"/>
      <c r="FU49" s="72"/>
      <c r="FV49" s="72"/>
      <c r="FW49" s="72"/>
      <c r="FX49" s="72"/>
      <c r="FY49" s="72"/>
      <c r="FZ49" s="72"/>
      <c r="GA49" s="72"/>
      <c r="GB49" s="72"/>
      <c r="GC49" s="72"/>
      <c r="GD49" s="72"/>
      <c r="GE49" s="72"/>
      <c r="GF49" s="72"/>
      <c r="GG49" s="72"/>
      <c r="GH49" s="72"/>
      <c r="GI49" s="72"/>
      <c r="GJ49" s="72"/>
      <c r="GK49" s="72"/>
      <c r="GL49" s="72"/>
      <c r="GM49" s="72"/>
      <c r="GN49" s="72"/>
      <c r="GO49" s="72"/>
      <c r="GP49" s="72"/>
      <c r="GQ49" s="72"/>
      <c r="GR49" s="72"/>
      <c r="GS49" s="72"/>
      <c r="GT49" s="72"/>
      <c r="GU49" s="72"/>
      <c r="GV49" s="72"/>
      <c r="GW49" s="72"/>
      <c r="GX49" s="72"/>
      <c r="GY49" s="72"/>
      <c r="GZ49" s="72"/>
      <c r="HA49" s="72"/>
      <c r="HB49" s="72"/>
      <c r="HC49" s="72"/>
      <c r="HD49" s="72"/>
      <c r="HE49" s="72"/>
      <c r="HF49" s="72"/>
      <c r="HG49" s="72"/>
      <c r="HH49" s="72"/>
      <c r="HI49" s="72"/>
      <c r="HJ49" s="72"/>
      <c r="HK49" s="72"/>
      <c r="HL49" s="72"/>
      <c r="HM49" s="72"/>
      <c r="HN49" s="72"/>
      <c r="HO49" s="72"/>
      <c r="HP49" s="72"/>
      <c r="HQ49" s="72"/>
      <c r="HR49" s="72"/>
      <c r="HS49" s="72"/>
      <c r="HT49" s="72"/>
      <c r="HU49" s="72"/>
      <c r="HV49" s="72"/>
      <c r="HW49" s="72"/>
      <c r="HX49" s="72"/>
      <c r="HY49" s="72"/>
      <c r="HZ49" s="72"/>
      <c r="IA49" s="72"/>
      <c r="IB49" s="72"/>
      <c r="IC49" s="72"/>
      <c r="ID49" s="72"/>
      <c r="IE49" s="72"/>
      <c r="IF49" s="72"/>
      <c r="IG49" s="72"/>
      <c r="IH49" s="72"/>
      <c r="II49" s="72"/>
      <c r="IJ49" s="72"/>
      <c r="IK49" s="72"/>
      <c r="IL49" s="72"/>
      <c r="IM49" s="72"/>
      <c r="IN49" s="72"/>
      <c r="IO49" s="72"/>
      <c r="IP49" s="72"/>
      <c r="IQ49" s="72"/>
      <c r="IR49" s="72"/>
      <c r="IS49" s="72"/>
      <c r="IT49" s="72"/>
      <c r="IU49" s="72"/>
      <c r="IV49" s="72"/>
      <c r="IW49" s="72"/>
    </row>
    <row r="50" spans="1:257" s="23" customFormat="1" x14ac:dyDescent="0.25">
      <c r="A50" s="4"/>
      <c r="B50" s="5"/>
      <c r="D50" s="14"/>
      <c r="E50" s="14"/>
      <c r="F50" s="14"/>
      <c r="G50" s="14"/>
      <c r="H50" s="14"/>
      <c r="I50" s="14"/>
      <c r="J50" s="14"/>
      <c r="Q50" s="72"/>
      <c r="R50" s="72"/>
      <c r="S50" s="72"/>
      <c r="T50" s="72"/>
      <c r="U50" s="72"/>
      <c r="V50" s="72"/>
      <c r="W50" s="72"/>
      <c r="X50" s="72"/>
      <c r="Y50" s="72"/>
      <c r="Z50" s="72"/>
      <c r="AA50" s="72"/>
      <c r="AB50" s="72"/>
      <c r="AC50" s="72"/>
      <c r="AD50" s="72"/>
      <c r="AE50" s="72"/>
      <c r="AF50" s="72"/>
      <c r="AG50" s="72"/>
      <c r="AH50" s="72"/>
      <c r="AI50" s="72"/>
      <c r="AJ50" s="72"/>
      <c r="AK50" s="72"/>
      <c r="AL50" s="72"/>
      <c r="AM50" s="72"/>
      <c r="AN50" s="72"/>
      <c r="AO50" s="72"/>
      <c r="AP50" s="72"/>
      <c r="AQ50" s="72"/>
      <c r="AR50" s="72"/>
      <c r="AS50" s="72"/>
      <c r="AT50" s="72"/>
      <c r="AU50" s="72"/>
      <c r="AV50" s="72"/>
      <c r="AW50" s="72"/>
      <c r="AX50" s="72"/>
      <c r="AY50" s="72"/>
      <c r="AZ50" s="72"/>
      <c r="BA50" s="72"/>
      <c r="BB50" s="72"/>
      <c r="BC50" s="72"/>
      <c r="BD50" s="72"/>
      <c r="BE50" s="72"/>
      <c r="BF50" s="72"/>
      <c r="BG50" s="72"/>
      <c r="BH50" s="72"/>
      <c r="BI50" s="72"/>
      <c r="BJ50" s="72"/>
      <c r="BK50" s="72"/>
      <c r="BL50" s="72"/>
      <c r="BM50" s="72"/>
      <c r="BN50" s="72"/>
      <c r="BO50" s="72"/>
      <c r="BP50" s="72"/>
      <c r="BQ50" s="72"/>
      <c r="BR50" s="72"/>
      <c r="BS50" s="72"/>
      <c r="BT50" s="72"/>
      <c r="BU50" s="72"/>
      <c r="BV50" s="72"/>
      <c r="BW50" s="72"/>
      <c r="BX50" s="72"/>
      <c r="BY50" s="72"/>
      <c r="BZ50" s="72"/>
      <c r="CA50" s="72"/>
      <c r="CB50" s="72"/>
      <c r="CC50" s="72"/>
      <c r="CD50" s="72"/>
      <c r="CE50" s="72"/>
      <c r="CF50" s="72"/>
      <c r="CG50" s="72"/>
      <c r="CH50" s="72"/>
      <c r="CI50" s="72"/>
      <c r="CJ50" s="72"/>
      <c r="CK50" s="72"/>
      <c r="CL50" s="72"/>
      <c r="CM50" s="72"/>
      <c r="CN50" s="72"/>
      <c r="CO50" s="72"/>
      <c r="CP50" s="72"/>
      <c r="CQ50" s="72"/>
      <c r="CR50" s="72"/>
      <c r="CS50" s="72"/>
      <c r="CT50" s="72"/>
      <c r="CU50" s="72"/>
      <c r="CV50" s="72"/>
      <c r="CW50" s="72"/>
      <c r="CX50" s="72"/>
      <c r="CY50" s="72"/>
      <c r="CZ50" s="72"/>
      <c r="DA50" s="72"/>
      <c r="DB50" s="72"/>
      <c r="DC50" s="72"/>
      <c r="DD50" s="72"/>
      <c r="DE50" s="72"/>
      <c r="DF50" s="72"/>
      <c r="DG50" s="72"/>
      <c r="DH50" s="72"/>
      <c r="DI50" s="72"/>
      <c r="DJ50" s="72"/>
      <c r="DK50" s="72"/>
      <c r="DL50" s="72"/>
      <c r="DM50" s="72"/>
      <c r="DN50" s="72"/>
      <c r="DO50" s="72"/>
      <c r="DP50" s="72"/>
      <c r="DQ50" s="72"/>
      <c r="DR50" s="72"/>
      <c r="DS50" s="72"/>
      <c r="DT50" s="72"/>
      <c r="DU50" s="72"/>
      <c r="DV50" s="72"/>
      <c r="DW50" s="72"/>
      <c r="DX50" s="72"/>
      <c r="DY50" s="72"/>
      <c r="DZ50" s="72"/>
      <c r="EA50" s="72"/>
      <c r="EB50" s="72"/>
      <c r="EC50" s="72"/>
      <c r="ED50" s="72"/>
      <c r="EE50" s="72"/>
      <c r="EF50" s="72"/>
      <c r="EG50" s="72"/>
      <c r="EH50" s="72"/>
      <c r="EI50" s="72"/>
      <c r="EJ50" s="72"/>
      <c r="EK50" s="72"/>
      <c r="EL50" s="72"/>
      <c r="EM50" s="72"/>
      <c r="EN50" s="72"/>
      <c r="EO50" s="72"/>
      <c r="EP50" s="72"/>
      <c r="EQ50" s="72"/>
      <c r="ER50" s="72"/>
      <c r="ES50" s="72"/>
      <c r="ET50" s="72"/>
      <c r="EU50" s="72"/>
      <c r="EV50" s="72"/>
      <c r="EW50" s="72"/>
      <c r="EX50" s="72"/>
      <c r="EY50" s="72"/>
      <c r="EZ50" s="72"/>
      <c r="FA50" s="72"/>
      <c r="FB50" s="72"/>
      <c r="FC50" s="72"/>
      <c r="FD50" s="72"/>
      <c r="FE50" s="72"/>
      <c r="FF50" s="72"/>
      <c r="FG50" s="72"/>
      <c r="FH50" s="72"/>
      <c r="FI50" s="72"/>
      <c r="FJ50" s="72"/>
      <c r="FK50" s="72"/>
      <c r="FL50" s="72"/>
      <c r="FM50" s="72"/>
      <c r="FN50" s="72"/>
      <c r="FO50" s="72"/>
      <c r="FP50" s="72"/>
      <c r="FQ50" s="72"/>
      <c r="FR50" s="72"/>
      <c r="FS50" s="72"/>
      <c r="FT50" s="72"/>
      <c r="FU50" s="72"/>
      <c r="FV50" s="72"/>
      <c r="FW50" s="72"/>
      <c r="FX50" s="72"/>
      <c r="FY50" s="72"/>
      <c r="FZ50" s="72"/>
      <c r="GA50" s="72"/>
      <c r="GB50" s="72"/>
      <c r="GC50" s="72"/>
      <c r="GD50" s="72"/>
      <c r="GE50" s="72"/>
      <c r="GF50" s="72"/>
      <c r="GG50" s="72"/>
      <c r="GH50" s="72"/>
      <c r="GI50" s="72"/>
      <c r="GJ50" s="72"/>
      <c r="GK50" s="72"/>
      <c r="GL50" s="72"/>
      <c r="GM50" s="72"/>
      <c r="GN50" s="72"/>
      <c r="GO50" s="72"/>
      <c r="GP50" s="72"/>
      <c r="GQ50" s="72"/>
      <c r="GR50" s="72"/>
      <c r="GS50" s="72"/>
      <c r="GT50" s="72"/>
      <c r="GU50" s="72"/>
      <c r="GV50" s="72"/>
      <c r="GW50" s="72"/>
      <c r="GX50" s="72"/>
      <c r="GY50" s="72"/>
      <c r="GZ50" s="72"/>
      <c r="HA50" s="72"/>
      <c r="HB50" s="72"/>
      <c r="HC50" s="72"/>
      <c r="HD50" s="72"/>
      <c r="HE50" s="72"/>
      <c r="HF50" s="72"/>
      <c r="HG50" s="72"/>
      <c r="HH50" s="72"/>
      <c r="HI50" s="72"/>
      <c r="HJ50" s="72"/>
      <c r="HK50" s="72"/>
      <c r="HL50" s="72"/>
      <c r="HM50" s="72"/>
      <c r="HN50" s="72"/>
      <c r="HO50" s="72"/>
      <c r="HP50" s="72"/>
      <c r="HQ50" s="72"/>
      <c r="HR50" s="72"/>
      <c r="HS50" s="72"/>
      <c r="HT50" s="72"/>
      <c r="HU50" s="72"/>
      <c r="HV50" s="72"/>
      <c r="HW50" s="72"/>
      <c r="HX50" s="72"/>
      <c r="HY50" s="72"/>
      <c r="HZ50" s="72"/>
      <c r="IA50" s="72"/>
      <c r="IB50" s="72"/>
      <c r="IC50" s="72"/>
      <c r="ID50" s="72"/>
      <c r="IE50" s="72"/>
      <c r="IF50" s="72"/>
      <c r="IG50" s="72"/>
      <c r="IH50" s="72"/>
      <c r="II50" s="72"/>
      <c r="IJ50" s="72"/>
      <c r="IK50" s="72"/>
      <c r="IL50" s="72"/>
      <c r="IM50" s="72"/>
      <c r="IN50" s="72"/>
      <c r="IO50" s="72"/>
      <c r="IP50" s="72"/>
      <c r="IQ50" s="72"/>
      <c r="IR50" s="72"/>
      <c r="IS50" s="72"/>
      <c r="IT50" s="72"/>
      <c r="IU50" s="72"/>
      <c r="IV50" s="72"/>
      <c r="IW50" s="72"/>
    </row>
    <row r="51" spans="1:257" s="23" customFormat="1" x14ac:dyDescent="0.25">
      <c r="A51" s="4"/>
      <c r="B51" s="5"/>
      <c r="Q51" s="72"/>
      <c r="R51" s="72"/>
      <c r="S51" s="72"/>
      <c r="T51" s="72"/>
      <c r="U51" s="72"/>
      <c r="V51" s="72"/>
      <c r="W51" s="72"/>
      <c r="X51" s="72"/>
      <c r="Y51" s="72"/>
      <c r="Z51" s="72"/>
      <c r="AA51" s="72"/>
      <c r="AB51" s="72"/>
      <c r="AC51" s="72"/>
      <c r="AD51" s="72"/>
      <c r="AE51" s="72"/>
      <c r="AF51" s="72"/>
      <c r="AG51" s="72"/>
      <c r="AH51" s="72"/>
      <c r="AI51" s="72"/>
      <c r="AJ51" s="72"/>
      <c r="AK51" s="72"/>
      <c r="AL51" s="72"/>
      <c r="AM51" s="72"/>
      <c r="AN51" s="72"/>
      <c r="AO51" s="72"/>
      <c r="AP51" s="72"/>
      <c r="AQ51" s="72"/>
      <c r="AR51" s="72"/>
      <c r="AS51" s="72"/>
      <c r="AT51" s="72"/>
      <c r="AU51" s="72"/>
      <c r="AV51" s="72"/>
      <c r="AW51" s="72"/>
      <c r="AX51" s="72"/>
      <c r="AY51" s="72"/>
      <c r="AZ51" s="72"/>
      <c r="BA51" s="72"/>
      <c r="BB51" s="72"/>
      <c r="BC51" s="72"/>
      <c r="BD51" s="72"/>
      <c r="BE51" s="72"/>
      <c r="BF51" s="72"/>
      <c r="BG51" s="72"/>
      <c r="BH51" s="72"/>
      <c r="BI51" s="72"/>
      <c r="BJ51" s="72"/>
      <c r="BK51" s="72"/>
      <c r="BL51" s="72"/>
      <c r="BM51" s="72"/>
      <c r="BN51" s="72"/>
      <c r="BO51" s="72"/>
      <c r="BP51" s="72"/>
      <c r="BQ51" s="72"/>
      <c r="BR51" s="72"/>
      <c r="BS51" s="72"/>
      <c r="BT51" s="72"/>
      <c r="BU51" s="72"/>
      <c r="BV51" s="72"/>
      <c r="BW51" s="72"/>
      <c r="BX51" s="72"/>
      <c r="BY51" s="72"/>
      <c r="BZ51" s="72"/>
      <c r="CA51" s="72"/>
      <c r="CB51" s="72"/>
      <c r="CC51" s="72"/>
      <c r="CD51" s="72"/>
      <c r="CE51" s="72"/>
      <c r="CF51" s="72"/>
      <c r="CG51" s="72"/>
      <c r="CH51" s="72"/>
      <c r="CI51" s="72"/>
      <c r="CJ51" s="72"/>
      <c r="CK51" s="72"/>
      <c r="CL51" s="72"/>
      <c r="CM51" s="72"/>
      <c r="CN51" s="72"/>
      <c r="CO51" s="72"/>
      <c r="CP51" s="72"/>
      <c r="CQ51" s="72"/>
      <c r="CR51" s="72"/>
      <c r="CS51" s="72"/>
      <c r="CT51" s="72"/>
      <c r="CU51" s="72"/>
      <c r="CV51" s="72"/>
      <c r="CW51" s="72"/>
      <c r="CX51" s="72"/>
      <c r="CY51" s="72"/>
      <c r="CZ51" s="72"/>
      <c r="DA51" s="72"/>
      <c r="DB51" s="72"/>
      <c r="DC51" s="72"/>
      <c r="DD51" s="72"/>
      <c r="DE51" s="72"/>
      <c r="DF51" s="72"/>
      <c r="DG51" s="72"/>
      <c r="DH51" s="72"/>
      <c r="DI51" s="72"/>
      <c r="DJ51" s="72"/>
      <c r="DK51" s="72"/>
      <c r="DL51" s="72"/>
      <c r="DM51" s="72"/>
      <c r="DN51" s="72"/>
      <c r="DO51" s="72"/>
      <c r="DP51" s="72"/>
      <c r="DQ51" s="72"/>
      <c r="DR51" s="72"/>
      <c r="DS51" s="72"/>
      <c r="DT51" s="72"/>
      <c r="DU51" s="72"/>
      <c r="DV51" s="72"/>
      <c r="DW51" s="72"/>
      <c r="DX51" s="72"/>
      <c r="DY51" s="72"/>
      <c r="DZ51" s="72"/>
      <c r="EA51" s="72"/>
      <c r="EB51" s="72"/>
      <c r="EC51" s="72"/>
      <c r="ED51" s="72"/>
      <c r="EE51" s="72"/>
      <c r="EF51" s="72"/>
      <c r="EG51" s="72"/>
      <c r="EH51" s="72"/>
      <c r="EI51" s="72"/>
      <c r="EJ51" s="72"/>
      <c r="EK51" s="72"/>
      <c r="EL51" s="72"/>
      <c r="EM51" s="72"/>
      <c r="EN51" s="72"/>
      <c r="EO51" s="72"/>
      <c r="EP51" s="72"/>
      <c r="EQ51" s="72"/>
      <c r="ER51" s="72"/>
      <c r="ES51" s="72"/>
      <c r="ET51" s="72"/>
      <c r="EU51" s="72"/>
      <c r="EV51" s="72"/>
      <c r="EW51" s="72"/>
      <c r="EX51" s="72"/>
      <c r="EY51" s="72"/>
      <c r="EZ51" s="72"/>
      <c r="FA51" s="72"/>
      <c r="FB51" s="72"/>
      <c r="FC51" s="72"/>
      <c r="FD51" s="72"/>
      <c r="FE51" s="72"/>
      <c r="FF51" s="72"/>
      <c r="FG51" s="72"/>
      <c r="FH51" s="72"/>
      <c r="FI51" s="72"/>
      <c r="FJ51" s="72"/>
      <c r="FK51" s="72"/>
      <c r="FL51" s="72"/>
      <c r="FM51" s="72"/>
      <c r="FN51" s="72"/>
      <c r="FO51" s="72"/>
      <c r="FP51" s="72"/>
      <c r="FQ51" s="72"/>
      <c r="FR51" s="72"/>
      <c r="FS51" s="72"/>
      <c r="FT51" s="72"/>
      <c r="FU51" s="72"/>
      <c r="FV51" s="72"/>
      <c r="FW51" s="72"/>
      <c r="FX51" s="72"/>
      <c r="FY51" s="72"/>
      <c r="FZ51" s="72"/>
      <c r="GA51" s="72"/>
      <c r="GB51" s="72"/>
      <c r="GC51" s="72"/>
      <c r="GD51" s="72"/>
      <c r="GE51" s="72"/>
      <c r="GF51" s="72"/>
      <c r="GG51" s="72"/>
      <c r="GH51" s="72"/>
      <c r="GI51" s="72"/>
      <c r="GJ51" s="72"/>
      <c r="GK51" s="72"/>
      <c r="GL51" s="72"/>
      <c r="GM51" s="72"/>
      <c r="GN51" s="72"/>
      <c r="GO51" s="72"/>
      <c r="GP51" s="72"/>
      <c r="GQ51" s="72"/>
      <c r="GR51" s="72"/>
      <c r="GS51" s="72"/>
      <c r="GT51" s="72"/>
      <c r="GU51" s="72"/>
      <c r="GV51" s="72"/>
      <c r="GW51" s="72"/>
      <c r="GX51" s="72"/>
      <c r="GY51" s="72"/>
      <c r="GZ51" s="72"/>
      <c r="HA51" s="72"/>
      <c r="HB51" s="72"/>
      <c r="HC51" s="72"/>
      <c r="HD51" s="72"/>
      <c r="HE51" s="72"/>
      <c r="HF51" s="72"/>
      <c r="HG51" s="72"/>
      <c r="HH51" s="72"/>
      <c r="HI51" s="72"/>
      <c r="HJ51" s="72"/>
      <c r="HK51" s="72"/>
      <c r="HL51" s="72"/>
      <c r="HM51" s="72"/>
      <c r="HN51" s="72"/>
      <c r="HO51" s="72"/>
      <c r="HP51" s="72"/>
      <c r="HQ51" s="72"/>
      <c r="HR51" s="72"/>
      <c r="HS51" s="72"/>
      <c r="HT51" s="72"/>
      <c r="HU51" s="72"/>
      <c r="HV51" s="72"/>
      <c r="HW51" s="72"/>
      <c r="HX51" s="72"/>
      <c r="HY51" s="72"/>
      <c r="HZ51" s="72"/>
      <c r="IA51" s="72"/>
      <c r="IB51" s="72"/>
      <c r="IC51" s="72"/>
      <c r="ID51" s="72"/>
      <c r="IE51" s="72"/>
      <c r="IF51" s="72"/>
      <c r="IG51" s="72"/>
      <c r="IH51" s="72"/>
      <c r="II51" s="72"/>
      <c r="IJ51" s="72"/>
      <c r="IK51" s="72"/>
      <c r="IL51" s="72"/>
      <c r="IM51" s="72"/>
      <c r="IN51" s="72"/>
      <c r="IO51" s="72"/>
      <c r="IP51" s="72"/>
      <c r="IQ51" s="72"/>
      <c r="IR51" s="72"/>
      <c r="IS51" s="72"/>
      <c r="IT51" s="72"/>
      <c r="IU51" s="72"/>
      <c r="IV51" s="72"/>
      <c r="IW51" s="72"/>
    </row>
    <row r="52" spans="1:257" s="23" customFormat="1" hidden="1" x14ac:dyDescent="0.25">
      <c r="A52" s="1"/>
      <c r="B52" s="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2"/>
      <c r="AU52" s="72"/>
      <c r="AV52" s="72"/>
      <c r="AW52" s="72"/>
      <c r="AX52" s="72"/>
      <c r="AY52" s="72"/>
      <c r="AZ52" s="72"/>
      <c r="BA52" s="72"/>
      <c r="BB52" s="72"/>
      <c r="BC52" s="72"/>
      <c r="BD52" s="72"/>
      <c r="BE52" s="72"/>
      <c r="BF52" s="72"/>
      <c r="BG52" s="72"/>
      <c r="BH52" s="72"/>
      <c r="BI52" s="72"/>
      <c r="BJ52" s="72"/>
      <c r="BK52" s="72"/>
      <c r="BL52" s="72"/>
      <c r="BM52" s="72"/>
      <c r="BN52" s="72"/>
      <c r="BO52" s="72"/>
      <c r="BP52" s="72"/>
      <c r="BQ52" s="72"/>
      <c r="BR52" s="72"/>
      <c r="BS52" s="72"/>
      <c r="BT52" s="72"/>
      <c r="BU52" s="72"/>
      <c r="BV52" s="72"/>
      <c r="BW52" s="72"/>
      <c r="BX52" s="72"/>
      <c r="BY52" s="72"/>
      <c r="BZ52" s="72"/>
      <c r="CA52" s="72"/>
      <c r="CB52" s="72"/>
      <c r="CC52" s="72"/>
      <c r="CD52" s="72"/>
      <c r="CE52" s="72"/>
      <c r="CF52" s="72"/>
      <c r="CG52" s="72"/>
      <c r="CH52" s="72"/>
      <c r="CI52" s="72"/>
      <c r="CJ52" s="72"/>
      <c r="CK52" s="72"/>
      <c r="CL52" s="72"/>
      <c r="CM52" s="72"/>
      <c r="CN52" s="72"/>
      <c r="CO52" s="72"/>
      <c r="CP52" s="72"/>
      <c r="CQ52" s="72"/>
      <c r="CR52" s="72"/>
      <c r="CS52" s="72"/>
      <c r="CT52" s="72"/>
      <c r="CU52" s="72"/>
      <c r="CV52" s="72"/>
      <c r="CW52" s="72"/>
      <c r="CX52" s="72"/>
      <c r="CY52" s="72"/>
      <c r="CZ52" s="72"/>
      <c r="DA52" s="72"/>
      <c r="DB52" s="72"/>
      <c r="DC52" s="72"/>
      <c r="DD52" s="72"/>
      <c r="DE52" s="72"/>
      <c r="DF52" s="72"/>
      <c r="DG52" s="72"/>
      <c r="DH52" s="72"/>
      <c r="DI52" s="72"/>
      <c r="DJ52" s="72"/>
      <c r="DK52" s="72"/>
      <c r="DL52" s="72"/>
      <c r="DM52" s="72"/>
      <c r="DN52" s="72"/>
      <c r="DO52" s="72"/>
      <c r="DP52" s="72"/>
      <c r="DQ52" s="72"/>
      <c r="DR52" s="72"/>
      <c r="DS52" s="72"/>
      <c r="DT52" s="72"/>
      <c r="DU52" s="72"/>
      <c r="DV52" s="72"/>
      <c r="DW52" s="72"/>
      <c r="DX52" s="72"/>
      <c r="DY52" s="72"/>
      <c r="DZ52" s="72"/>
      <c r="EA52" s="72"/>
      <c r="EB52" s="72"/>
      <c r="EC52" s="72"/>
      <c r="ED52" s="72"/>
      <c r="EE52" s="72"/>
      <c r="EF52" s="72"/>
      <c r="EG52" s="72"/>
      <c r="EH52" s="72"/>
      <c r="EI52" s="72"/>
      <c r="EJ52" s="72"/>
      <c r="EK52" s="72"/>
      <c r="EL52" s="72"/>
      <c r="EM52" s="72"/>
      <c r="EN52" s="72"/>
      <c r="EO52" s="72"/>
      <c r="EP52" s="72"/>
      <c r="EQ52" s="72"/>
      <c r="ER52" s="72"/>
      <c r="ES52" s="72"/>
      <c r="ET52" s="72"/>
      <c r="EU52" s="72"/>
      <c r="EV52" s="72"/>
      <c r="EW52" s="72"/>
      <c r="EX52" s="72"/>
      <c r="EY52" s="72"/>
      <c r="EZ52" s="72"/>
      <c r="FA52" s="72"/>
      <c r="FB52" s="72"/>
      <c r="FC52" s="72"/>
      <c r="FD52" s="72"/>
      <c r="FE52" s="72"/>
      <c r="FF52" s="72"/>
      <c r="FG52" s="72"/>
      <c r="FH52" s="72"/>
      <c r="FI52" s="72"/>
      <c r="FJ52" s="72"/>
      <c r="FK52" s="72"/>
      <c r="FL52" s="72"/>
      <c r="FM52" s="72"/>
      <c r="FN52" s="72"/>
      <c r="FO52" s="72"/>
      <c r="FP52" s="72"/>
      <c r="FQ52" s="72"/>
      <c r="FR52" s="72"/>
      <c r="FS52" s="72"/>
      <c r="FT52" s="72"/>
      <c r="FU52" s="72"/>
      <c r="FV52" s="72"/>
      <c r="FW52" s="72"/>
      <c r="FX52" s="72"/>
      <c r="FY52" s="72"/>
      <c r="FZ52" s="72"/>
      <c r="GA52" s="72"/>
      <c r="GB52" s="72"/>
      <c r="GC52" s="72"/>
      <c r="GD52" s="72"/>
      <c r="GE52" s="72"/>
      <c r="GF52" s="72"/>
      <c r="GG52" s="72"/>
      <c r="GH52" s="72"/>
      <c r="GI52" s="72"/>
      <c r="GJ52" s="72"/>
      <c r="GK52" s="72"/>
      <c r="GL52" s="72"/>
      <c r="GM52" s="72"/>
      <c r="GN52" s="72"/>
      <c r="GO52" s="72"/>
      <c r="GP52" s="72"/>
      <c r="GQ52" s="72"/>
      <c r="GR52" s="72"/>
      <c r="GS52" s="72"/>
      <c r="GT52" s="72"/>
      <c r="GU52" s="72"/>
      <c r="GV52" s="72"/>
      <c r="GW52" s="72"/>
      <c r="GX52" s="72"/>
      <c r="GY52" s="72"/>
      <c r="GZ52" s="72"/>
      <c r="HA52" s="72"/>
      <c r="HB52" s="72"/>
      <c r="HC52" s="72"/>
      <c r="HD52" s="72"/>
      <c r="HE52" s="72"/>
      <c r="HF52" s="72"/>
      <c r="HG52" s="72"/>
      <c r="HH52" s="72"/>
      <c r="HI52" s="72"/>
      <c r="HJ52" s="72"/>
      <c r="HK52" s="72"/>
      <c r="HL52" s="72"/>
      <c r="HM52" s="72"/>
      <c r="HN52" s="72"/>
      <c r="HO52" s="72"/>
      <c r="HP52" s="72"/>
      <c r="HQ52" s="72"/>
      <c r="HR52" s="72"/>
      <c r="HS52" s="72"/>
      <c r="HT52" s="72"/>
      <c r="HU52" s="72"/>
      <c r="HV52" s="72"/>
      <c r="HW52" s="72"/>
      <c r="HX52" s="72"/>
      <c r="HY52" s="72"/>
      <c r="HZ52" s="72"/>
      <c r="IA52" s="72"/>
      <c r="IB52" s="72"/>
      <c r="IC52" s="72"/>
      <c r="ID52" s="72"/>
      <c r="IE52" s="72"/>
      <c r="IF52" s="72"/>
      <c r="IG52" s="72"/>
      <c r="IH52" s="72"/>
      <c r="II52" s="72"/>
      <c r="IJ52" s="72"/>
      <c r="IK52" s="72"/>
      <c r="IL52" s="72"/>
      <c r="IM52" s="72"/>
      <c r="IN52" s="72"/>
      <c r="IO52" s="72"/>
      <c r="IP52" s="72"/>
      <c r="IQ52" s="72"/>
      <c r="IR52" s="72"/>
      <c r="IS52" s="72"/>
      <c r="IT52" s="72"/>
      <c r="IU52" s="72"/>
      <c r="IV52" s="72"/>
      <c r="IW52" s="72"/>
    </row>
    <row r="53" spans="1:257" s="23" customFormat="1" hidden="1" x14ac:dyDescent="0.25">
      <c r="A53" s="1"/>
      <c r="B53" s="2"/>
      <c r="Q53" s="72"/>
      <c r="R53" s="72"/>
      <c r="S53" s="72"/>
      <c r="T53" s="72"/>
      <c r="U53" s="72"/>
      <c r="V53" s="72"/>
      <c r="W53" s="72"/>
      <c r="X53" s="72"/>
      <c r="Y53" s="72"/>
      <c r="Z53" s="72"/>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c r="BA53" s="72"/>
      <c r="BB53" s="72"/>
      <c r="BC53" s="72"/>
      <c r="BD53" s="72"/>
      <c r="BE53" s="72"/>
      <c r="BF53" s="72"/>
      <c r="BG53" s="72"/>
      <c r="BH53" s="72"/>
      <c r="BI53" s="72"/>
      <c r="BJ53" s="72"/>
      <c r="BK53" s="72"/>
      <c r="BL53" s="72"/>
      <c r="BM53" s="72"/>
      <c r="BN53" s="72"/>
      <c r="BO53" s="72"/>
      <c r="BP53" s="72"/>
      <c r="BQ53" s="72"/>
      <c r="BR53" s="72"/>
      <c r="BS53" s="72"/>
      <c r="BT53" s="72"/>
      <c r="BU53" s="72"/>
      <c r="BV53" s="72"/>
      <c r="BW53" s="72"/>
      <c r="BX53" s="72"/>
      <c r="BY53" s="72"/>
      <c r="BZ53" s="72"/>
      <c r="CA53" s="72"/>
      <c r="CB53" s="72"/>
      <c r="CC53" s="72"/>
      <c r="CD53" s="72"/>
      <c r="CE53" s="72"/>
      <c r="CF53" s="72"/>
      <c r="CG53" s="72"/>
      <c r="CH53" s="72"/>
      <c r="CI53" s="72"/>
      <c r="CJ53" s="72"/>
      <c r="CK53" s="72"/>
      <c r="CL53" s="72"/>
      <c r="CM53" s="72"/>
      <c r="CN53" s="72"/>
      <c r="CO53" s="72"/>
      <c r="CP53" s="72"/>
      <c r="CQ53" s="72"/>
      <c r="CR53" s="72"/>
      <c r="CS53" s="72"/>
      <c r="CT53" s="72"/>
      <c r="CU53" s="72"/>
      <c r="CV53" s="72"/>
      <c r="CW53" s="72"/>
      <c r="CX53" s="72"/>
      <c r="CY53" s="72"/>
      <c r="CZ53" s="72"/>
      <c r="DA53" s="72"/>
      <c r="DB53" s="72"/>
      <c r="DC53" s="72"/>
      <c r="DD53" s="72"/>
      <c r="DE53" s="72"/>
      <c r="DF53" s="72"/>
      <c r="DG53" s="72"/>
      <c r="DH53" s="72"/>
      <c r="DI53" s="72"/>
      <c r="DJ53" s="72"/>
      <c r="DK53" s="72"/>
      <c r="DL53" s="72"/>
      <c r="DM53" s="72"/>
      <c r="DN53" s="72"/>
      <c r="DO53" s="72"/>
      <c r="DP53" s="72"/>
      <c r="DQ53" s="72"/>
      <c r="DR53" s="72"/>
      <c r="DS53" s="72"/>
      <c r="DT53" s="72"/>
      <c r="DU53" s="72"/>
      <c r="DV53" s="72"/>
      <c r="DW53" s="72"/>
      <c r="DX53" s="72"/>
      <c r="DY53" s="72"/>
      <c r="DZ53" s="72"/>
      <c r="EA53" s="72"/>
      <c r="EB53" s="72"/>
      <c r="EC53" s="72"/>
      <c r="ED53" s="72"/>
      <c r="EE53" s="72"/>
      <c r="EF53" s="72"/>
      <c r="EG53" s="72"/>
      <c r="EH53" s="72"/>
      <c r="EI53" s="72"/>
      <c r="EJ53" s="72"/>
      <c r="EK53" s="72"/>
      <c r="EL53" s="72"/>
      <c r="EM53" s="72"/>
      <c r="EN53" s="72"/>
      <c r="EO53" s="72"/>
      <c r="EP53" s="72"/>
      <c r="EQ53" s="72"/>
      <c r="ER53" s="72"/>
      <c r="ES53" s="72"/>
      <c r="ET53" s="72"/>
      <c r="EU53" s="72"/>
      <c r="EV53" s="72"/>
      <c r="EW53" s="72"/>
      <c r="EX53" s="72"/>
      <c r="EY53" s="72"/>
      <c r="EZ53" s="72"/>
      <c r="FA53" s="72"/>
      <c r="FB53" s="72"/>
      <c r="FC53" s="72"/>
      <c r="FD53" s="72"/>
      <c r="FE53" s="72"/>
      <c r="FF53" s="72"/>
      <c r="FG53" s="72"/>
      <c r="FH53" s="72"/>
      <c r="FI53" s="72"/>
      <c r="FJ53" s="72"/>
      <c r="FK53" s="72"/>
      <c r="FL53" s="72"/>
      <c r="FM53" s="72"/>
      <c r="FN53" s="72"/>
      <c r="FO53" s="72"/>
      <c r="FP53" s="72"/>
      <c r="FQ53" s="72"/>
      <c r="FR53" s="72"/>
      <c r="FS53" s="72"/>
      <c r="FT53" s="72"/>
      <c r="FU53" s="72"/>
      <c r="FV53" s="72"/>
      <c r="FW53" s="72"/>
      <c r="FX53" s="72"/>
      <c r="FY53" s="72"/>
      <c r="FZ53" s="72"/>
      <c r="GA53" s="72"/>
      <c r="GB53" s="72"/>
      <c r="GC53" s="72"/>
      <c r="GD53" s="72"/>
      <c r="GE53" s="72"/>
      <c r="GF53" s="72"/>
      <c r="GG53" s="72"/>
      <c r="GH53" s="72"/>
      <c r="GI53" s="72"/>
      <c r="GJ53" s="72"/>
      <c r="GK53" s="72"/>
      <c r="GL53" s="72"/>
      <c r="GM53" s="72"/>
      <c r="GN53" s="72"/>
      <c r="GO53" s="72"/>
      <c r="GP53" s="72"/>
      <c r="GQ53" s="72"/>
      <c r="GR53" s="72"/>
      <c r="GS53" s="72"/>
      <c r="GT53" s="72"/>
      <c r="GU53" s="72"/>
      <c r="GV53" s="72"/>
      <c r="GW53" s="72"/>
      <c r="GX53" s="72"/>
      <c r="GY53" s="72"/>
      <c r="GZ53" s="72"/>
      <c r="HA53" s="72"/>
      <c r="HB53" s="72"/>
      <c r="HC53" s="72"/>
      <c r="HD53" s="72"/>
      <c r="HE53" s="72"/>
      <c r="HF53" s="72"/>
      <c r="HG53" s="72"/>
      <c r="HH53" s="72"/>
      <c r="HI53" s="72"/>
      <c r="HJ53" s="72"/>
      <c r="HK53" s="72"/>
      <c r="HL53" s="72"/>
      <c r="HM53" s="72"/>
      <c r="HN53" s="72"/>
      <c r="HO53" s="72"/>
      <c r="HP53" s="72"/>
      <c r="HQ53" s="72"/>
      <c r="HR53" s="72"/>
      <c r="HS53" s="72"/>
      <c r="HT53" s="72"/>
      <c r="HU53" s="72"/>
      <c r="HV53" s="72"/>
      <c r="HW53" s="72"/>
      <c r="HX53" s="72"/>
      <c r="HY53" s="72"/>
      <c r="HZ53" s="72"/>
      <c r="IA53" s="72"/>
      <c r="IB53" s="72"/>
      <c r="IC53" s="72"/>
      <c r="ID53" s="72"/>
      <c r="IE53" s="72"/>
      <c r="IF53" s="72"/>
      <c r="IG53" s="72"/>
      <c r="IH53" s="72"/>
      <c r="II53" s="72"/>
      <c r="IJ53" s="72"/>
      <c r="IK53" s="72"/>
      <c r="IL53" s="72"/>
      <c r="IM53" s="72"/>
      <c r="IN53" s="72"/>
      <c r="IO53" s="72"/>
      <c r="IP53" s="72"/>
      <c r="IQ53" s="72"/>
      <c r="IR53" s="72"/>
      <c r="IS53" s="72"/>
      <c r="IT53" s="72"/>
      <c r="IU53" s="72"/>
      <c r="IV53" s="72"/>
      <c r="IW53" s="72"/>
    </row>
    <row r="54" spans="1:257" s="23" customFormat="1" hidden="1" x14ac:dyDescent="0.25">
      <c r="A54" s="1"/>
      <c r="B54" s="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2"/>
      <c r="BM54" s="72"/>
      <c r="BN54" s="72"/>
      <c r="BO54" s="72"/>
      <c r="BP54" s="72"/>
      <c r="BQ54" s="72"/>
      <c r="BR54" s="72"/>
      <c r="BS54" s="72"/>
      <c r="BT54" s="72"/>
      <c r="BU54" s="72"/>
      <c r="BV54" s="72"/>
      <c r="BW54" s="72"/>
      <c r="BX54" s="72"/>
      <c r="BY54" s="72"/>
      <c r="BZ54" s="72"/>
      <c r="CA54" s="72"/>
      <c r="CB54" s="72"/>
      <c r="CC54" s="72"/>
      <c r="CD54" s="72"/>
      <c r="CE54" s="72"/>
      <c r="CF54" s="72"/>
      <c r="CG54" s="72"/>
      <c r="CH54" s="72"/>
      <c r="CI54" s="72"/>
      <c r="CJ54" s="72"/>
      <c r="CK54" s="72"/>
      <c r="CL54" s="72"/>
      <c r="CM54" s="72"/>
      <c r="CN54" s="72"/>
      <c r="CO54" s="72"/>
      <c r="CP54" s="72"/>
      <c r="CQ54" s="72"/>
      <c r="CR54" s="72"/>
      <c r="CS54" s="72"/>
      <c r="CT54" s="72"/>
      <c r="CU54" s="72"/>
      <c r="CV54" s="72"/>
      <c r="CW54" s="72"/>
      <c r="CX54" s="72"/>
      <c r="CY54" s="72"/>
      <c r="CZ54" s="72"/>
      <c r="DA54" s="72"/>
      <c r="DB54" s="72"/>
      <c r="DC54" s="72"/>
      <c r="DD54" s="72"/>
      <c r="DE54" s="72"/>
      <c r="DF54" s="72"/>
      <c r="DG54" s="72"/>
      <c r="DH54" s="72"/>
      <c r="DI54" s="72"/>
      <c r="DJ54" s="72"/>
      <c r="DK54" s="72"/>
      <c r="DL54" s="72"/>
      <c r="DM54" s="72"/>
      <c r="DN54" s="72"/>
      <c r="DO54" s="72"/>
      <c r="DP54" s="72"/>
      <c r="DQ54" s="72"/>
      <c r="DR54" s="72"/>
      <c r="DS54" s="72"/>
      <c r="DT54" s="72"/>
      <c r="DU54" s="72"/>
      <c r="DV54" s="72"/>
      <c r="DW54" s="72"/>
      <c r="DX54" s="72"/>
      <c r="DY54" s="72"/>
      <c r="DZ54" s="72"/>
      <c r="EA54" s="72"/>
      <c r="EB54" s="72"/>
      <c r="EC54" s="72"/>
      <c r="ED54" s="72"/>
      <c r="EE54" s="72"/>
      <c r="EF54" s="72"/>
      <c r="EG54" s="72"/>
      <c r="EH54" s="72"/>
      <c r="EI54" s="72"/>
      <c r="EJ54" s="72"/>
      <c r="EK54" s="72"/>
      <c r="EL54" s="72"/>
      <c r="EM54" s="72"/>
      <c r="EN54" s="72"/>
      <c r="EO54" s="72"/>
      <c r="EP54" s="72"/>
      <c r="EQ54" s="72"/>
      <c r="ER54" s="72"/>
      <c r="ES54" s="72"/>
      <c r="ET54" s="72"/>
      <c r="EU54" s="72"/>
      <c r="EV54" s="72"/>
      <c r="EW54" s="72"/>
      <c r="EX54" s="72"/>
      <c r="EY54" s="72"/>
      <c r="EZ54" s="72"/>
      <c r="FA54" s="72"/>
      <c r="FB54" s="72"/>
      <c r="FC54" s="72"/>
      <c r="FD54" s="72"/>
      <c r="FE54" s="72"/>
      <c r="FF54" s="72"/>
      <c r="FG54" s="72"/>
      <c r="FH54" s="72"/>
      <c r="FI54" s="72"/>
      <c r="FJ54" s="72"/>
      <c r="FK54" s="72"/>
      <c r="FL54" s="72"/>
      <c r="FM54" s="72"/>
      <c r="FN54" s="72"/>
      <c r="FO54" s="72"/>
      <c r="FP54" s="72"/>
      <c r="FQ54" s="72"/>
      <c r="FR54" s="72"/>
      <c r="FS54" s="72"/>
      <c r="FT54" s="72"/>
      <c r="FU54" s="72"/>
      <c r="FV54" s="72"/>
      <c r="FW54" s="72"/>
      <c r="FX54" s="72"/>
      <c r="FY54" s="72"/>
      <c r="FZ54" s="72"/>
      <c r="GA54" s="72"/>
      <c r="GB54" s="72"/>
      <c r="GC54" s="72"/>
      <c r="GD54" s="72"/>
      <c r="GE54" s="72"/>
      <c r="GF54" s="72"/>
      <c r="GG54" s="72"/>
      <c r="GH54" s="72"/>
      <c r="GI54" s="72"/>
      <c r="GJ54" s="72"/>
      <c r="GK54" s="72"/>
      <c r="GL54" s="72"/>
      <c r="GM54" s="72"/>
      <c r="GN54" s="72"/>
      <c r="GO54" s="72"/>
      <c r="GP54" s="72"/>
      <c r="GQ54" s="72"/>
      <c r="GR54" s="72"/>
      <c r="GS54" s="72"/>
      <c r="GT54" s="72"/>
      <c r="GU54" s="72"/>
      <c r="GV54" s="72"/>
      <c r="GW54" s="72"/>
      <c r="GX54" s="72"/>
      <c r="GY54" s="72"/>
      <c r="GZ54" s="72"/>
      <c r="HA54" s="72"/>
      <c r="HB54" s="72"/>
      <c r="HC54" s="72"/>
      <c r="HD54" s="72"/>
      <c r="HE54" s="72"/>
      <c r="HF54" s="72"/>
      <c r="HG54" s="72"/>
      <c r="HH54" s="72"/>
      <c r="HI54" s="72"/>
      <c r="HJ54" s="72"/>
      <c r="HK54" s="72"/>
      <c r="HL54" s="72"/>
      <c r="HM54" s="72"/>
      <c r="HN54" s="72"/>
      <c r="HO54" s="72"/>
      <c r="HP54" s="72"/>
      <c r="HQ54" s="72"/>
      <c r="HR54" s="72"/>
      <c r="HS54" s="72"/>
      <c r="HT54" s="72"/>
      <c r="HU54" s="72"/>
      <c r="HV54" s="72"/>
      <c r="HW54" s="72"/>
      <c r="HX54" s="72"/>
      <c r="HY54" s="72"/>
      <c r="HZ54" s="72"/>
      <c r="IA54" s="72"/>
      <c r="IB54" s="72"/>
      <c r="IC54" s="72"/>
      <c r="ID54" s="72"/>
      <c r="IE54" s="72"/>
      <c r="IF54" s="72"/>
      <c r="IG54" s="72"/>
      <c r="IH54" s="72"/>
      <c r="II54" s="72"/>
      <c r="IJ54" s="72"/>
      <c r="IK54" s="72"/>
      <c r="IL54" s="72"/>
      <c r="IM54" s="72"/>
      <c r="IN54" s="72"/>
      <c r="IO54" s="72"/>
      <c r="IP54" s="72"/>
      <c r="IQ54" s="72"/>
      <c r="IR54" s="72"/>
      <c r="IS54" s="72"/>
      <c r="IT54" s="72"/>
      <c r="IU54" s="72"/>
      <c r="IV54" s="72"/>
      <c r="IW54" s="72"/>
    </row>
    <row r="55" spans="1:257" s="23" customFormat="1" hidden="1" x14ac:dyDescent="0.25">
      <c r="A55" s="1"/>
      <c r="B55" s="2"/>
      <c r="Q55" s="72"/>
      <c r="R55" s="72"/>
      <c r="S55" s="72"/>
      <c r="T55" s="72"/>
      <c r="U55" s="72"/>
      <c r="V55" s="72"/>
      <c r="W55" s="72"/>
      <c r="X55" s="72"/>
      <c r="Y55" s="72"/>
      <c r="Z55" s="72"/>
      <c r="AA55" s="72"/>
      <c r="AB55" s="72"/>
      <c r="AC55" s="72"/>
      <c r="AD55" s="72"/>
      <c r="AE55" s="72"/>
      <c r="AF55" s="72"/>
      <c r="AG55" s="72"/>
      <c r="AH55" s="72"/>
      <c r="AI55" s="72"/>
      <c r="AJ55" s="72"/>
      <c r="AK55" s="72"/>
      <c r="AL55" s="72"/>
      <c r="AM55" s="72"/>
      <c r="AN55" s="72"/>
      <c r="AO55" s="72"/>
      <c r="AP55" s="72"/>
      <c r="AQ55" s="72"/>
      <c r="AR55" s="72"/>
      <c r="AS55" s="72"/>
      <c r="AT55" s="72"/>
      <c r="AU55" s="72"/>
      <c r="AV55" s="72"/>
      <c r="AW55" s="72"/>
      <c r="AX55" s="72"/>
      <c r="AY55" s="72"/>
      <c r="AZ55" s="72"/>
      <c r="BA55" s="72"/>
      <c r="BB55" s="72"/>
      <c r="BC55" s="72"/>
      <c r="BD55" s="72"/>
      <c r="BE55" s="72"/>
      <c r="BF55" s="72"/>
      <c r="BG55" s="72"/>
      <c r="BH55" s="72"/>
      <c r="BI55" s="72"/>
      <c r="BJ55" s="72"/>
      <c r="BK55" s="72"/>
      <c r="BL55" s="72"/>
      <c r="BM55" s="72"/>
      <c r="BN55" s="72"/>
      <c r="BO55" s="72"/>
      <c r="BP55" s="72"/>
      <c r="BQ55" s="72"/>
      <c r="BR55" s="72"/>
      <c r="BS55" s="72"/>
      <c r="BT55" s="72"/>
      <c r="BU55" s="72"/>
      <c r="BV55" s="72"/>
      <c r="BW55" s="72"/>
      <c r="BX55" s="72"/>
      <c r="BY55" s="72"/>
      <c r="BZ55" s="72"/>
      <c r="CA55" s="72"/>
      <c r="CB55" s="72"/>
      <c r="CC55" s="72"/>
      <c r="CD55" s="72"/>
      <c r="CE55" s="72"/>
      <c r="CF55" s="72"/>
      <c r="CG55" s="72"/>
      <c r="CH55" s="72"/>
      <c r="CI55" s="72"/>
      <c r="CJ55" s="72"/>
      <c r="CK55" s="72"/>
      <c r="CL55" s="72"/>
      <c r="CM55" s="72"/>
      <c r="CN55" s="72"/>
      <c r="CO55" s="72"/>
      <c r="CP55" s="72"/>
      <c r="CQ55" s="72"/>
      <c r="CR55" s="72"/>
      <c r="CS55" s="72"/>
      <c r="CT55" s="72"/>
      <c r="CU55" s="72"/>
      <c r="CV55" s="72"/>
      <c r="CW55" s="72"/>
      <c r="CX55" s="72"/>
      <c r="CY55" s="72"/>
      <c r="CZ55" s="72"/>
      <c r="DA55" s="72"/>
      <c r="DB55" s="72"/>
      <c r="DC55" s="72"/>
      <c r="DD55" s="72"/>
      <c r="DE55" s="72"/>
      <c r="DF55" s="72"/>
      <c r="DG55" s="72"/>
      <c r="DH55" s="72"/>
      <c r="DI55" s="72"/>
      <c r="DJ55" s="72"/>
      <c r="DK55" s="72"/>
      <c r="DL55" s="72"/>
      <c r="DM55" s="72"/>
      <c r="DN55" s="72"/>
      <c r="DO55" s="72"/>
      <c r="DP55" s="72"/>
      <c r="DQ55" s="72"/>
      <c r="DR55" s="72"/>
      <c r="DS55" s="72"/>
      <c r="DT55" s="72"/>
      <c r="DU55" s="72"/>
      <c r="DV55" s="72"/>
      <c r="DW55" s="72"/>
      <c r="DX55" s="72"/>
      <c r="DY55" s="72"/>
      <c r="DZ55" s="72"/>
      <c r="EA55" s="72"/>
      <c r="EB55" s="72"/>
      <c r="EC55" s="72"/>
      <c r="ED55" s="72"/>
      <c r="EE55" s="72"/>
      <c r="EF55" s="72"/>
      <c r="EG55" s="72"/>
      <c r="EH55" s="72"/>
      <c r="EI55" s="72"/>
      <c r="EJ55" s="72"/>
      <c r="EK55" s="72"/>
      <c r="EL55" s="72"/>
      <c r="EM55" s="72"/>
      <c r="EN55" s="72"/>
      <c r="EO55" s="72"/>
      <c r="EP55" s="72"/>
      <c r="EQ55" s="72"/>
      <c r="ER55" s="72"/>
      <c r="ES55" s="72"/>
      <c r="ET55" s="72"/>
      <c r="EU55" s="72"/>
      <c r="EV55" s="72"/>
      <c r="EW55" s="72"/>
      <c r="EX55" s="72"/>
      <c r="EY55" s="72"/>
      <c r="EZ55" s="72"/>
      <c r="FA55" s="72"/>
      <c r="FB55" s="72"/>
      <c r="FC55" s="72"/>
      <c r="FD55" s="72"/>
      <c r="FE55" s="72"/>
      <c r="FF55" s="72"/>
      <c r="FG55" s="72"/>
      <c r="FH55" s="72"/>
      <c r="FI55" s="72"/>
      <c r="FJ55" s="72"/>
      <c r="FK55" s="72"/>
      <c r="FL55" s="72"/>
      <c r="FM55" s="72"/>
      <c r="FN55" s="72"/>
      <c r="FO55" s="72"/>
      <c r="FP55" s="72"/>
      <c r="FQ55" s="72"/>
      <c r="FR55" s="72"/>
      <c r="FS55" s="72"/>
      <c r="FT55" s="72"/>
      <c r="FU55" s="72"/>
      <c r="FV55" s="72"/>
      <c r="FW55" s="72"/>
      <c r="FX55" s="72"/>
      <c r="FY55" s="72"/>
      <c r="FZ55" s="72"/>
      <c r="GA55" s="72"/>
      <c r="GB55" s="72"/>
      <c r="GC55" s="72"/>
      <c r="GD55" s="72"/>
      <c r="GE55" s="72"/>
      <c r="GF55" s="72"/>
      <c r="GG55" s="72"/>
      <c r="GH55" s="72"/>
      <c r="GI55" s="72"/>
      <c r="GJ55" s="72"/>
      <c r="GK55" s="72"/>
      <c r="GL55" s="72"/>
      <c r="GM55" s="72"/>
      <c r="GN55" s="72"/>
      <c r="GO55" s="72"/>
      <c r="GP55" s="72"/>
      <c r="GQ55" s="72"/>
      <c r="GR55" s="72"/>
      <c r="GS55" s="72"/>
      <c r="GT55" s="72"/>
      <c r="GU55" s="72"/>
      <c r="GV55" s="72"/>
      <c r="GW55" s="72"/>
      <c r="GX55" s="72"/>
      <c r="GY55" s="72"/>
      <c r="GZ55" s="72"/>
      <c r="HA55" s="72"/>
      <c r="HB55" s="72"/>
      <c r="HC55" s="72"/>
      <c r="HD55" s="72"/>
      <c r="HE55" s="72"/>
      <c r="HF55" s="72"/>
      <c r="HG55" s="72"/>
      <c r="HH55" s="72"/>
      <c r="HI55" s="72"/>
      <c r="HJ55" s="72"/>
      <c r="HK55" s="72"/>
      <c r="HL55" s="72"/>
      <c r="HM55" s="72"/>
      <c r="HN55" s="72"/>
      <c r="HO55" s="72"/>
      <c r="HP55" s="72"/>
      <c r="HQ55" s="72"/>
      <c r="HR55" s="72"/>
      <c r="HS55" s="72"/>
      <c r="HT55" s="72"/>
      <c r="HU55" s="72"/>
      <c r="HV55" s="72"/>
      <c r="HW55" s="72"/>
      <c r="HX55" s="72"/>
      <c r="HY55" s="72"/>
      <c r="HZ55" s="72"/>
      <c r="IA55" s="72"/>
      <c r="IB55" s="72"/>
      <c r="IC55" s="72"/>
      <c r="ID55" s="72"/>
      <c r="IE55" s="72"/>
      <c r="IF55" s="72"/>
      <c r="IG55" s="72"/>
      <c r="IH55" s="72"/>
      <c r="II55" s="72"/>
      <c r="IJ55" s="72"/>
      <c r="IK55" s="72"/>
      <c r="IL55" s="72"/>
      <c r="IM55" s="72"/>
      <c r="IN55" s="72"/>
      <c r="IO55" s="72"/>
      <c r="IP55" s="72"/>
      <c r="IQ55" s="72"/>
      <c r="IR55" s="72"/>
      <c r="IS55" s="72"/>
      <c r="IT55" s="72"/>
      <c r="IU55" s="72"/>
      <c r="IV55" s="72"/>
      <c r="IW55" s="72"/>
    </row>
    <row r="56" spans="1:257" s="23" customFormat="1" hidden="1" x14ac:dyDescent="0.25">
      <c r="A56" s="1"/>
      <c r="B56" s="2"/>
      <c r="Q56" s="72"/>
      <c r="R56" s="72"/>
      <c r="S56" s="72"/>
      <c r="T56" s="72"/>
      <c r="U56" s="72"/>
      <c r="V56" s="72"/>
      <c r="W56" s="72"/>
      <c r="X56" s="72"/>
      <c r="Y56" s="72"/>
      <c r="Z56" s="72"/>
      <c r="AA56" s="72"/>
      <c r="AB56" s="72"/>
      <c r="AC56" s="72"/>
      <c r="AD56" s="72"/>
      <c r="AE56" s="72"/>
      <c r="AF56" s="72"/>
      <c r="AG56" s="72"/>
      <c r="AH56" s="72"/>
      <c r="AI56" s="72"/>
      <c r="AJ56" s="72"/>
      <c r="AK56" s="72"/>
      <c r="AL56" s="72"/>
      <c r="AM56" s="72"/>
      <c r="AN56" s="72"/>
      <c r="AO56" s="72"/>
      <c r="AP56" s="72"/>
      <c r="AQ56" s="72"/>
      <c r="AR56" s="72"/>
      <c r="AS56" s="72"/>
      <c r="AT56" s="72"/>
      <c r="AU56" s="72"/>
      <c r="AV56" s="72"/>
      <c r="AW56" s="72"/>
      <c r="AX56" s="72"/>
      <c r="AY56" s="72"/>
      <c r="AZ56" s="72"/>
      <c r="BA56" s="72"/>
      <c r="BB56" s="72"/>
      <c r="BC56" s="72"/>
      <c r="BD56" s="72"/>
      <c r="BE56" s="72"/>
      <c r="BF56" s="72"/>
      <c r="BG56" s="72"/>
      <c r="BH56" s="72"/>
      <c r="BI56" s="72"/>
      <c r="BJ56" s="72"/>
      <c r="BK56" s="72"/>
      <c r="BL56" s="72"/>
      <c r="BM56" s="72"/>
      <c r="BN56" s="72"/>
      <c r="BO56" s="72"/>
      <c r="BP56" s="72"/>
      <c r="BQ56" s="72"/>
      <c r="BR56" s="72"/>
      <c r="BS56" s="72"/>
      <c r="BT56" s="72"/>
      <c r="BU56" s="72"/>
      <c r="BV56" s="72"/>
      <c r="BW56" s="72"/>
      <c r="BX56" s="72"/>
      <c r="BY56" s="72"/>
      <c r="BZ56" s="72"/>
      <c r="CA56" s="72"/>
      <c r="CB56" s="72"/>
      <c r="CC56" s="72"/>
      <c r="CD56" s="72"/>
      <c r="CE56" s="72"/>
      <c r="CF56" s="72"/>
      <c r="CG56" s="72"/>
      <c r="CH56" s="72"/>
      <c r="CI56" s="72"/>
      <c r="CJ56" s="72"/>
      <c r="CK56" s="72"/>
      <c r="CL56" s="72"/>
      <c r="CM56" s="72"/>
      <c r="CN56" s="72"/>
      <c r="CO56" s="72"/>
      <c r="CP56" s="72"/>
      <c r="CQ56" s="72"/>
      <c r="CR56" s="72"/>
      <c r="CS56" s="72"/>
      <c r="CT56" s="72"/>
      <c r="CU56" s="72"/>
      <c r="CV56" s="72"/>
      <c r="CW56" s="72"/>
      <c r="CX56" s="72"/>
      <c r="CY56" s="72"/>
      <c r="CZ56" s="72"/>
      <c r="DA56" s="72"/>
      <c r="DB56" s="72"/>
      <c r="DC56" s="72"/>
      <c r="DD56" s="72"/>
      <c r="DE56" s="72"/>
      <c r="DF56" s="72"/>
      <c r="DG56" s="72"/>
      <c r="DH56" s="72"/>
      <c r="DI56" s="72"/>
      <c r="DJ56" s="72"/>
      <c r="DK56" s="72"/>
      <c r="DL56" s="72"/>
      <c r="DM56" s="72"/>
      <c r="DN56" s="72"/>
      <c r="DO56" s="72"/>
      <c r="DP56" s="72"/>
      <c r="DQ56" s="72"/>
      <c r="DR56" s="72"/>
      <c r="DS56" s="72"/>
      <c r="DT56" s="72"/>
      <c r="DU56" s="72"/>
      <c r="DV56" s="72"/>
      <c r="DW56" s="72"/>
      <c r="DX56" s="72"/>
      <c r="DY56" s="72"/>
      <c r="DZ56" s="72"/>
      <c r="EA56" s="72"/>
      <c r="EB56" s="72"/>
      <c r="EC56" s="72"/>
      <c r="ED56" s="72"/>
      <c r="EE56" s="72"/>
      <c r="EF56" s="72"/>
      <c r="EG56" s="72"/>
      <c r="EH56" s="72"/>
      <c r="EI56" s="72"/>
      <c r="EJ56" s="72"/>
      <c r="EK56" s="72"/>
      <c r="EL56" s="72"/>
      <c r="EM56" s="72"/>
      <c r="EN56" s="72"/>
      <c r="EO56" s="72"/>
      <c r="EP56" s="72"/>
      <c r="EQ56" s="72"/>
      <c r="ER56" s="72"/>
      <c r="ES56" s="72"/>
      <c r="ET56" s="72"/>
      <c r="EU56" s="72"/>
      <c r="EV56" s="72"/>
      <c r="EW56" s="72"/>
      <c r="EX56" s="72"/>
      <c r="EY56" s="72"/>
      <c r="EZ56" s="72"/>
      <c r="FA56" s="72"/>
      <c r="FB56" s="72"/>
      <c r="FC56" s="72"/>
      <c r="FD56" s="72"/>
      <c r="FE56" s="72"/>
      <c r="FF56" s="72"/>
      <c r="FG56" s="72"/>
      <c r="FH56" s="72"/>
      <c r="FI56" s="72"/>
      <c r="FJ56" s="72"/>
      <c r="FK56" s="72"/>
      <c r="FL56" s="72"/>
      <c r="FM56" s="72"/>
      <c r="FN56" s="72"/>
      <c r="FO56" s="72"/>
      <c r="FP56" s="72"/>
      <c r="FQ56" s="72"/>
      <c r="FR56" s="72"/>
      <c r="FS56" s="72"/>
      <c r="FT56" s="72"/>
      <c r="FU56" s="72"/>
      <c r="FV56" s="72"/>
      <c r="FW56" s="72"/>
      <c r="FX56" s="72"/>
      <c r="FY56" s="72"/>
      <c r="FZ56" s="72"/>
      <c r="GA56" s="72"/>
      <c r="GB56" s="72"/>
      <c r="GC56" s="72"/>
      <c r="GD56" s="72"/>
      <c r="GE56" s="72"/>
      <c r="GF56" s="72"/>
      <c r="GG56" s="72"/>
      <c r="GH56" s="72"/>
      <c r="GI56" s="72"/>
      <c r="GJ56" s="72"/>
      <c r="GK56" s="72"/>
      <c r="GL56" s="72"/>
      <c r="GM56" s="72"/>
      <c r="GN56" s="72"/>
      <c r="GO56" s="72"/>
      <c r="GP56" s="72"/>
      <c r="GQ56" s="72"/>
      <c r="GR56" s="72"/>
      <c r="GS56" s="72"/>
      <c r="GT56" s="72"/>
      <c r="GU56" s="72"/>
      <c r="GV56" s="72"/>
      <c r="GW56" s="72"/>
      <c r="GX56" s="72"/>
      <c r="GY56" s="72"/>
      <c r="GZ56" s="72"/>
      <c r="HA56" s="72"/>
      <c r="HB56" s="72"/>
      <c r="HC56" s="72"/>
      <c r="HD56" s="72"/>
      <c r="HE56" s="72"/>
      <c r="HF56" s="72"/>
      <c r="HG56" s="72"/>
      <c r="HH56" s="72"/>
      <c r="HI56" s="72"/>
      <c r="HJ56" s="72"/>
      <c r="HK56" s="72"/>
      <c r="HL56" s="72"/>
      <c r="HM56" s="72"/>
      <c r="HN56" s="72"/>
      <c r="HO56" s="72"/>
      <c r="HP56" s="72"/>
      <c r="HQ56" s="72"/>
      <c r="HR56" s="72"/>
      <c r="HS56" s="72"/>
      <c r="HT56" s="72"/>
      <c r="HU56" s="72"/>
      <c r="HV56" s="72"/>
      <c r="HW56" s="72"/>
      <c r="HX56" s="72"/>
      <c r="HY56" s="72"/>
      <c r="HZ56" s="72"/>
      <c r="IA56" s="72"/>
      <c r="IB56" s="72"/>
      <c r="IC56" s="72"/>
      <c r="ID56" s="72"/>
      <c r="IE56" s="72"/>
      <c r="IF56" s="72"/>
      <c r="IG56" s="72"/>
      <c r="IH56" s="72"/>
      <c r="II56" s="72"/>
      <c r="IJ56" s="72"/>
      <c r="IK56" s="72"/>
      <c r="IL56" s="72"/>
      <c r="IM56" s="72"/>
      <c r="IN56" s="72"/>
      <c r="IO56" s="72"/>
      <c r="IP56" s="72"/>
      <c r="IQ56" s="72"/>
      <c r="IR56" s="72"/>
      <c r="IS56" s="72"/>
      <c r="IT56" s="72"/>
      <c r="IU56" s="72"/>
      <c r="IV56" s="72"/>
      <c r="IW56" s="72"/>
    </row>
    <row r="57" spans="1:257" s="23" customFormat="1" hidden="1" x14ac:dyDescent="0.25">
      <c r="A57" s="1"/>
      <c r="B57" s="2"/>
      <c r="Q57" s="72"/>
      <c r="R57" s="72"/>
      <c r="S57" s="72"/>
      <c r="T57" s="72"/>
      <c r="U57" s="72"/>
      <c r="V57" s="72"/>
      <c r="W57" s="72"/>
      <c r="X57" s="72"/>
      <c r="Y57" s="72"/>
      <c r="Z57" s="72"/>
      <c r="AA57" s="72"/>
      <c r="AB57" s="72"/>
      <c r="AC57" s="72"/>
      <c r="AD57" s="72"/>
      <c r="AE57" s="72"/>
      <c r="AF57" s="72"/>
      <c r="AG57" s="72"/>
      <c r="AH57" s="72"/>
      <c r="AI57" s="72"/>
      <c r="AJ57" s="72"/>
      <c r="AK57" s="72"/>
      <c r="AL57" s="72"/>
      <c r="AM57" s="72"/>
      <c r="AN57" s="72"/>
      <c r="AO57" s="72"/>
      <c r="AP57" s="72"/>
      <c r="AQ57" s="72"/>
      <c r="AR57" s="72"/>
      <c r="AS57" s="72"/>
      <c r="AT57" s="72"/>
      <c r="AU57" s="72"/>
      <c r="AV57" s="72"/>
      <c r="AW57" s="72"/>
      <c r="AX57" s="72"/>
      <c r="AY57" s="72"/>
      <c r="AZ57" s="72"/>
      <c r="BA57" s="72"/>
      <c r="BB57" s="72"/>
      <c r="BC57" s="72"/>
      <c r="BD57" s="72"/>
      <c r="BE57" s="72"/>
      <c r="BF57" s="72"/>
      <c r="BG57" s="72"/>
      <c r="BH57" s="72"/>
      <c r="BI57" s="72"/>
      <c r="BJ57" s="72"/>
      <c r="BK57" s="72"/>
      <c r="BL57" s="72"/>
      <c r="BM57" s="72"/>
      <c r="BN57" s="72"/>
      <c r="BO57" s="72"/>
      <c r="BP57" s="72"/>
      <c r="BQ57" s="72"/>
      <c r="BR57" s="72"/>
      <c r="BS57" s="72"/>
      <c r="BT57" s="72"/>
      <c r="BU57" s="72"/>
      <c r="BV57" s="72"/>
      <c r="BW57" s="72"/>
      <c r="BX57" s="72"/>
      <c r="BY57" s="72"/>
      <c r="BZ57" s="72"/>
      <c r="CA57" s="72"/>
      <c r="CB57" s="72"/>
      <c r="CC57" s="72"/>
      <c r="CD57" s="72"/>
      <c r="CE57" s="72"/>
      <c r="CF57" s="72"/>
      <c r="CG57" s="72"/>
      <c r="CH57" s="72"/>
      <c r="CI57" s="72"/>
      <c r="CJ57" s="72"/>
      <c r="CK57" s="72"/>
      <c r="CL57" s="72"/>
      <c r="CM57" s="72"/>
      <c r="CN57" s="72"/>
      <c r="CO57" s="72"/>
      <c r="CP57" s="72"/>
      <c r="CQ57" s="72"/>
      <c r="CR57" s="72"/>
      <c r="CS57" s="72"/>
      <c r="CT57" s="72"/>
      <c r="CU57" s="72"/>
      <c r="CV57" s="72"/>
      <c r="CW57" s="72"/>
      <c r="CX57" s="72"/>
      <c r="CY57" s="72"/>
      <c r="CZ57" s="72"/>
      <c r="DA57" s="72"/>
      <c r="DB57" s="72"/>
      <c r="DC57" s="72"/>
      <c r="DD57" s="72"/>
      <c r="DE57" s="72"/>
      <c r="DF57" s="72"/>
      <c r="DG57" s="72"/>
      <c r="DH57" s="72"/>
      <c r="DI57" s="72"/>
      <c r="DJ57" s="72"/>
      <c r="DK57" s="72"/>
      <c r="DL57" s="72"/>
      <c r="DM57" s="72"/>
      <c r="DN57" s="72"/>
      <c r="DO57" s="72"/>
      <c r="DP57" s="72"/>
      <c r="DQ57" s="72"/>
      <c r="DR57" s="72"/>
      <c r="DS57" s="72"/>
      <c r="DT57" s="72"/>
      <c r="DU57" s="72"/>
      <c r="DV57" s="72"/>
      <c r="DW57" s="72"/>
      <c r="DX57" s="72"/>
      <c r="DY57" s="72"/>
      <c r="DZ57" s="72"/>
      <c r="EA57" s="72"/>
      <c r="EB57" s="72"/>
      <c r="EC57" s="72"/>
      <c r="ED57" s="72"/>
      <c r="EE57" s="72"/>
      <c r="EF57" s="72"/>
      <c r="EG57" s="72"/>
      <c r="EH57" s="72"/>
      <c r="EI57" s="72"/>
      <c r="EJ57" s="72"/>
      <c r="EK57" s="72"/>
      <c r="EL57" s="72"/>
      <c r="EM57" s="72"/>
      <c r="EN57" s="72"/>
      <c r="EO57" s="72"/>
      <c r="EP57" s="72"/>
      <c r="EQ57" s="72"/>
      <c r="ER57" s="72"/>
      <c r="ES57" s="72"/>
      <c r="ET57" s="72"/>
      <c r="EU57" s="72"/>
      <c r="EV57" s="72"/>
      <c r="EW57" s="72"/>
      <c r="EX57" s="72"/>
      <c r="EY57" s="72"/>
      <c r="EZ57" s="72"/>
      <c r="FA57" s="72"/>
      <c r="FB57" s="72"/>
      <c r="FC57" s="72"/>
      <c r="FD57" s="72"/>
      <c r="FE57" s="72"/>
      <c r="FF57" s="72"/>
      <c r="FG57" s="72"/>
      <c r="FH57" s="72"/>
      <c r="FI57" s="72"/>
      <c r="FJ57" s="72"/>
      <c r="FK57" s="72"/>
      <c r="FL57" s="72"/>
      <c r="FM57" s="72"/>
      <c r="FN57" s="72"/>
      <c r="FO57" s="72"/>
      <c r="FP57" s="72"/>
      <c r="FQ57" s="72"/>
      <c r="FR57" s="72"/>
      <c r="FS57" s="72"/>
      <c r="FT57" s="72"/>
      <c r="FU57" s="72"/>
      <c r="FV57" s="72"/>
      <c r="FW57" s="72"/>
      <c r="FX57" s="72"/>
      <c r="FY57" s="72"/>
      <c r="FZ57" s="72"/>
      <c r="GA57" s="72"/>
      <c r="GB57" s="72"/>
      <c r="GC57" s="72"/>
      <c r="GD57" s="72"/>
      <c r="GE57" s="72"/>
      <c r="GF57" s="72"/>
      <c r="GG57" s="72"/>
      <c r="GH57" s="72"/>
      <c r="GI57" s="72"/>
      <c r="GJ57" s="72"/>
      <c r="GK57" s="72"/>
      <c r="GL57" s="72"/>
      <c r="GM57" s="72"/>
      <c r="GN57" s="72"/>
      <c r="GO57" s="72"/>
      <c r="GP57" s="72"/>
      <c r="GQ57" s="72"/>
      <c r="GR57" s="72"/>
      <c r="GS57" s="72"/>
      <c r="GT57" s="72"/>
      <c r="GU57" s="72"/>
      <c r="GV57" s="72"/>
      <c r="GW57" s="72"/>
      <c r="GX57" s="72"/>
      <c r="GY57" s="72"/>
      <c r="GZ57" s="72"/>
      <c r="HA57" s="72"/>
      <c r="HB57" s="72"/>
      <c r="HC57" s="72"/>
      <c r="HD57" s="72"/>
      <c r="HE57" s="72"/>
      <c r="HF57" s="72"/>
      <c r="HG57" s="72"/>
      <c r="HH57" s="72"/>
      <c r="HI57" s="72"/>
      <c r="HJ57" s="72"/>
      <c r="HK57" s="72"/>
      <c r="HL57" s="72"/>
      <c r="HM57" s="72"/>
      <c r="HN57" s="72"/>
      <c r="HO57" s="72"/>
      <c r="HP57" s="72"/>
      <c r="HQ57" s="72"/>
      <c r="HR57" s="72"/>
      <c r="HS57" s="72"/>
      <c r="HT57" s="72"/>
      <c r="HU57" s="72"/>
      <c r="HV57" s="72"/>
      <c r="HW57" s="72"/>
      <c r="HX57" s="72"/>
      <c r="HY57" s="72"/>
      <c r="HZ57" s="72"/>
      <c r="IA57" s="72"/>
      <c r="IB57" s="72"/>
      <c r="IC57" s="72"/>
      <c r="ID57" s="72"/>
      <c r="IE57" s="72"/>
      <c r="IF57" s="72"/>
      <c r="IG57" s="72"/>
      <c r="IH57" s="72"/>
      <c r="II57" s="72"/>
      <c r="IJ57" s="72"/>
      <c r="IK57" s="72"/>
      <c r="IL57" s="72"/>
      <c r="IM57" s="72"/>
      <c r="IN57" s="72"/>
      <c r="IO57" s="72"/>
      <c r="IP57" s="72"/>
      <c r="IQ57" s="72"/>
      <c r="IR57" s="72"/>
      <c r="IS57" s="72"/>
      <c r="IT57" s="72"/>
      <c r="IU57" s="72"/>
      <c r="IV57" s="72"/>
      <c r="IW57" s="72"/>
    </row>
    <row r="58" spans="1:257" s="23" customFormat="1" hidden="1" x14ac:dyDescent="0.25">
      <c r="A58" s="1"/>
      <c r="B58" s="2"/>
      <c r="Q58" s="72"/>
      <c r="R58" s="72"/>
      <c r="S58" s="72"/>
      <c r="T58" s="72"/>
      <c r="U58" s="72"/>
      <c r="V58" s="72"/>
      <c r="W58" s="72"/>
      <c r="X58" s="72"/>
      <c r="Y58" s="72"/>
      <c r="Z58" s="72"/>
      <c r="AA58" s="72"/>
      <c r="AB58" s="72"/>
      <c r="AC58" s="72"/>
      <c r="AD58" s="72"/>
      <c r="AE58" s="72"/>
      <c r="AF58" s="72"/>
      <c r="AG58" s="72"/>
      <c r="AH58" s="72"/>
      <c r="AI58" s="72"/>
      <c r="AJ58" s="72"/>
      <c r="AK58" s="72"/>
      <c r="AL58" s="72"/>
      <c r="AM58" s="72"/>
      <c r="AN58" s="72"/>
      <c r="AO58" s="72"/>
      <c r="AP58" s="72"/>
      <c r="AQ58" s="72"/>
      <c r="AR58" s="72"/>
      <c r="AS58" s="72"/>
      <c r="AT58" s="72"/>
      <c r="AU58" s="72"/>
      <c r="AV58" s="72"/>
      <c r="AW58" s="72"/>
      <c r="AX58" s="72"/>
      <c r="AY58" s="72"/>
      <c r="AZ58" s="72"/>
      <c r="BA58" s="72"/>
      <c r="BB58" s="72"/>
      <c r="BC58" s="72"/>
      <c r="BD58" s="72"/>
      <c r="BE58" s="72"/>
      <c r="BF58" s="72"/>
      <c r="BG58" s="72"/>
      <c r="BH58" s="72"/>
      <c r="BI58" s="72"/>
      <c r="BJ58" s="72"/>
      <c r="BK58" s="72"/>
      <c r="BL58" s="72"/>
      <c r="BM58" s="72"/>
      <c r="BN58" s="72"/>
      <c r="BO58" s="72"/>
      <c r="BP58" s="72"/>
      <c r="BQ58" s="72"/>
      <c r="BR58" s="72"/>
      <c r="BS58" s="72"/>
      <c r="BT58" s="72"/>
      <c r="BU58" s="72"/>
      <c r="BV58" s="72"/>
      <c r="BW58" s="72"/>
      <c r="BX58" s="72"/>
      <c r="BY58" s="72"/>
      <c r="BZ58" s="72"/>
      <c r="CA58" s="72"/>
      <c r="CB58" s="72"/>
      <c r="CC58" s="72"/>
      <c r="CD58" s="72"/>
      <c r="CE58" s="72"/>
      <c r="CF58" s="72"/>
      <c r="CG58" s="72"/>
      <c r="CH58" s="72"/>
      <c r="CI58" s="72"/>
      <c r="CJ58" s="72"/>
      <c r="CK58" s="72"/>
      <c r="CL58" s="72"/>
      <c r="CM58" s="72"/>
      <c r="CN58" s="72"/>
      <c r="CO58" s="72"/>
      <c r="CP58" s="72"/>
      <c r="CQ58" s="72"/>
      <c r="CR58" s="72"/>
      <c r="CS58" s="72"/>
      <c r="CT58" s="72"/>
      <c r="CU58" s="72"/>
      <c r="CV58" s="72"/>
      <c r="CW58" s="72"/>
      <c r="CX58" s="72"/>
      <c r="CY58" s="72"/>
      <c r="CZ58" s="72"/>
      <c r="DA58" s="72"/>
      <c r="DB58" s="72"/>
      <c r="DC58" s="72"/>
      <c r="DD58" s="72"/>
      <c r="DE58" s="72"/>
      <c r="DF58" s="72"/>
      <c r="DG58" s="72"/>
      <c r="DH58" s="72"/>
      <c r="DI58" s="72"/>
      <c r="DJ58" s="72"/>
      <c r="DK58" s="72"/>
      <c r="DL58" s="72"/>
      <c r="DM58" s="72"/>
      <c r="DN58" s="72"/>
      <c r="DO58" s="72"/>
      <c r="DP58" s="72"/>
      <c r="DQ58" s="72"/>
      <c r="DR58" s="72"/>
      <c r="DS58" s="72"/>
      <c r="DT58" s="72"/>
      <c r="DU58" s="72"/>
      <c r="DV58" s="72"/>
      <c r="DW58" s="72"/>
      <c r="DX58" s="72"/>
      <c r="DY58" s="72"/>
      <c r="DZ58" s="72"/>
      <c r="EA58" s="72"/>
      <c r="EB58" s="72"/>
      <c r="EC58" s="72"/>
      <c r="ED58" s="72"/>
      <c r="EE58" s="72"/>
      <c r="EF58" s="72"/>
      <c r="EG58" s="72"/>
      <c r="EH58" s="72"/>
      <c r="EI58" s="72"/>
      <c r="EJ58" s="72"/>
      <c r="EK58" s="72"/>
      <c r="EL58" s="72"/>
      <c r="EM58" s="72"/>
      <c r="EN58" s="72"/>
      <c r="EO58" s="72"/>
      <c r="EP58" s="72"/>
      <c r="EQ58" s="72"/>
      <c r="ER58" s="72"/>
      <c r="ES58" s="72"/>
      <c r="ET58" s="72"/>
      <c r="EU58" s="72"/>
      <c r="EV58" s="72"/>
      <c r="EW58" s="72"/>
      <c r="EX58" s="72"/>
      <c r="EY58" s="72"/>
      <c r="EZ58" s="72"/>
      <c r="FA58" s="72"/>
      <c r="FB58" s="72"/>
      <c r="FC58" s="72"/>
      <c r="FD58" s="72"/>
      <c r="FE58" s="72"/>
      <c r="FF58" s="72"/>
      <c r="FG58" s="72"/>
      <c r="FH58" s="72"/>
      <c r="FI58" s="72"/>
      <c r="FJ58" s="72"/>
      <c r="FK58" s="72"/>
      <c r="FL58" s="72"/>
      <c r="FM58" s="72"/>
      <c r="FN58" s="72"/>
      <c r="FO58" s="72"/>
      <c r="FP58" s="72"/>
      <c r="FQ58" s="72"/>
      <c r="FR58" s="72"/>
      <c r="FS58" s="72"/>
      <c r="FT58" s="72"/>
      <c r="FU58" s="72"/>
      <c r="FV58" s="72"/>
      <c r="FW58" s="72"/>
      <c r="FX58" s="72"/>
      <c r="FY58" s="72"/>
      <c r="FZ58" s="72"/>
      <c r="GA58" s="72"/>
      <c r="GB58" s="72"/>
      <c r="GC58" s="72"/>
      <c r="GD58" s="72"/>
      <c r="GE58" s="72"/>
      <c r="GF58" s="72"/>
      <c r="GG58" s="72"/>
      <c r="GH58" s="72"/>
      <c r="GI58" s="72"/>
      <c r="GJ58" s="72"/>
      <c r="GK58" s="72"/>
      <c r="GL58" s="72"/>
      <c r="GM58" s="72"/>
      <c r="GN58" s="72"/>
      <c r="GO58" s="72"/>
      <c r="GP58" s="72"/>
      <c r="GQ58" s="72"/>
      <c r="GR58" s="72"/>
      <c r="GS58" s="72"/>
      <c r="GT58" s="72"/>
      <c r="GU58" s="72"/>
      <c r="GV58" s="72"/>
      <c r="GW58" s="72"/>
      <c r="GX58" s="72"/>
      <c r="GY58" s="72"/>
      <c r="GZ58" s="72"/>
      <c r="HA58" s="72"/>
      <c r="HB58" s="72"/>
      <c r="HC58" s="72"/>
      <c r="HD58" s="72"/>
      <c r="HE58" s="72"/>
      <c r="HF58" s="72"/>
      <c r="HG58" s="72"/>
      <c r="HH58" s="72"/>
      <c r="HI58" s="72"/>
      <c r="HJ58" s="72"/>
      <c r="HK58" s="72"/>
      <c r="HL58" s="72"/>
      <c r="HM58" s="72"/>
      <c r="HN58" s="72"/>
      <c r="HO58" s="72"/>
      <c r="HP58" s="72"/>
      <c r="HQ58" s="72"/>
      <c r="HR58" s="72"/>
      <c r="HS58" s="72"/>
      <c r="HT58" s="72"/>
      <c r="HU58" s="72"/>
      <c r="HV58" s="72"/>
      <c r="HW58" s="72"/>
      <c r="HX58" s="72"/>
      <c r="HY58" s="72"/>
      <c r="HZ58" s="72"/>
      <c r="IA58" s="72"/>
      <c r="IB58" s="72"/>
      <c r="IC58" s="72"/>
      <c r="ID58" s="72"/>
      <c r="IE58" s="72"/>
      <c r="IF58" s="72"/>
      <c r="IG58" s="72"/>
      <c r="IH58" s="72"/>
      <c r="II58" s="72"/>
      <c r="IJ58" s="72"/>
      <c r="IK58" s="72"/>
      <c r="IL58" s="72"/>
      <c r="IM58" s="72"/>
      <c r="IN58" s="72"/>
      <c r="IO58" s="72"/>
      <c r="IP58" s="72"/>
      <c r="IQ58" s="72"/>
      <c r="IR58" s="72"/>
      <c r="IS58" s="72"/>
      <c r="IT58" s="72"/>
      <c r="IU58" s="72"/>
      <c r="IV58" s="72"/>
      <c r="IW58" s="72"/>
    </row>
    <row r="59" spans="1:257" s="23" customFormat="1" hidden="1" x14ac:dyDescent="0.25">
      <c r="A59" s="1"/>
      <c r="B59" s="2"/>
      <c r="Q59" s="72"/>
      <c r="R59" s="72"/>
      <c r="S59" s="72"/>
      <c r="T59" s="72"/>
      <c r="U59" s="72"/>
      <c r="V59" s="72"/>
      <c r="W59" s="72"/>
      <c r="X59" s="72"/>
      <c r="Y59" s="72"/>
      <c r="Z59" s="72"/>
      <c r="AA59" s="72"/>
      <c r="AB59" s="72"/>
      <c r="AC59" s="72"/>
      <c r="AD59" s="72"/>
      <c r="AE59" s="72"/>
      <c r="AF59" s="72"/>
      <c r="AG59" s="72"/>
      <c r="AH59" s="72"/>
      <c r="AI59" s="72"/>
      <c r="AJ59" s="72"/>
      <c r="AK59" s="72"/>
      <c r="AL59" s="72"/>
      <c r="AM59" s="72"/>
      <c r="AN59" s="72"/>
      <c r="AO59" s="72"/>
      <c r="AP59" s="72"/>
      <c r="AQ59" s="72"/>
      <c r="AR59" s="72"/>
      <c r="AS59" s="72"/>
      <c r="AT59" s="72"/>
      <c r="AU59" s="72"/>
      <c r="AV59" s="72"/>
      <c r="AW59" s="72"/>
      <c r="AX59" s="72"/>
      <c r="AY59" s="72"/>
      <c r="AZ59" s="72"/>
      <c r="BA59" s="72"/>
      <c r="BB59" s="72"/>
      <c r="BC59" s="72"/>
      <c r="BD59" s="72"/>
      <c r="BE59" s="72"/>
      <c r="BF59" s="72"/>
      <c r="BG59" s="72"/>
      <c r="BH59" s="72"/>
      <c r="BI59" s="72"/>
      <c r="BJ59" s="72"/>
      <c r="BK59" s="72"/>
      <c r="BL59" s="72"/>
      <c r="BM59" s="72"/>
      <c r="BN59" s="72"/>
      <c r="BO59" s="72"/>
      <c r="BP59" s="72"/>
      <c r="BQ59" s="72"/>
      <c r="BR59" s="72"/>
      <c r="BS59" s="72"/>
      <c r="BT59" s="72"/>
      <c r="BU59" s="72"/>
      <c r="BV59" s="72"/>
      <c r="BW59" s="72"/>
      <c r="BX59" s="72"/>
      <c r="BY59" s="72"/>
      <c r="BZ59" s="72"/>
      <c r="CA59" s="72"/>
      <c r="CB59" s="72"/>
      <c r="CC59" s="72"/>
      <c r="CD59" s="72"/>
      <c r="CE59" s="72"/>
      <c r="CF59" s="72"/>
      <c r="CG59" s="72"/>
      <c r="CH59" s="72"/>
      <c r="CI59" s="72"/>
      <c r="CJ59" s="72"/>
      <c r="CK59" s="72"/>
      <c r="CL59" s="72"/>
      <c r="CM59" s="72"/>
      <c r="CN59" s="72"/>
      <c r="CO59" s="72"/>
      <c r="CP59" s="72"/>
      <c r="CQ59" s="72"/>
      <c r="CR59" s="72"/>
      <c r="CS59" s="72"/>
      <c r="CT59" s="72"/>
      <c r="CU59" s="72"/>
      <c r="CV59" s="72"/>
      <c r="CW59" s="72"/>
      <c r="CX59" s="72"/>
      <c r="CY59" s="72"/>
      <c r="CZ59" s="72"/>
      <c r="DA59" s="72"/>
      <c r="DB59" s="72"/>
      <c r="DC59" s="72"/>
      <c r="DD59" s="72"/>
      <c r="DE59" s="72"/>
      <c r="DF59" s="72"/>
      <c r="DG59" s="72"/>
      <c r="DH59" s="72"/>
      <c r="DI59" s="72"/>
      <c r="DJ59" s="72"/>
      <c r="DK59" s="72"/>
      <c r="DL59" s="72"/>
      <c r="DM59" s="72"/>
      <c r="DN59" s="72"/>
      <c r="DO59" s="72"/>
      <c r="DP59" s="72"/>
      <c r="DQ59" s="72"/>
      <c r="DR59" s="72"/>
      <c r="DS59" s="72"/>
      <c r="DT59" s="72"/>
      <c r="DU59" s="72"/>
      <c r="DV59" s="72"/>
      <c r="DW59" s="72"/>
      <c r="DX59" s="72"/>
      <c r="DY59" s="72"/>
      <c r="DZ59" s="72"/>
      <c r="EA59" s="72"/>
      <c r="EB59" s="72"/>
      <c r="EC59" s="72"/>
      <c r="ED59" s="72"/>
      <c r="EE59" s="72"/>
      <c r="EF59" s="72"/>
      <c r="EG59" s="72"/>
      <c r="EH59" s="72"/>
      <c r="EI59" s="72"/>
      <c r="EJ59" s="72"/>
      <c r="EK59" s="72"/>
      <c r="EL59" s="72"/>
      <c r="EM59" s="72"/>
      <c r="EN59" s="72"/>
      <c r="EO59" s="72"/>
      <c r="EP59" s="72"/>
      <c r="EQ59" s="72"/>
      <c r="ER59" s="72"/>
      <c r="ES59" s="72"/>
      <c r="ET59" s="72"/>
      <c r="EU59" s="72"/>
      <c r="EV59" s="72"/>
      <c r="EW59" s="72"/>
      <c r="EX59" s="72"/>
      <c r="EY59" s="72"/>
      <c r="EZ59" s="72"/>
      <c r="FA59" s="72"/>
      <c r="FB59" s="72"/>
      <c r="FC59" s="72"/>
      <c r="FD59" s="72"/>
      <c r="FE59" s="72"/>
      <c r="FF59" s="72"/>
      <c r="FG59" s="72"/>
      <c r="FH59" s="72"/>
      <c r="FI59" s="72"/>
      <c r="FJ59" s="72"/>
      <c r="FK59" s="72"/>
      <c r="FL59" s="72"/>
      <c r="FM59" s="72"/>
      <c r="FN59" s="72"/>
      <c r="FO59" s="72"/>
      <c r="FP59" s="72"/>
      <c r="FQ59" s="72"/>
      <c r="FR59" s="72"/>
      <c r="FS59" s="72"/>
      <c r="FT59" s="72"/>
      <c r="FU59" s="72"/>
      <c r="FV59" s="72"/>
      <c r="FW59" s="72"/>
      <c r="FX59" s="72"/>
      <c r="FY59" s="72"/>
      <c r="FZ59" s="72"/>
      <c r="GA59" s="72"/>
      <c r="GB59" s="72"/>
      <c r="GC59" s="72"/>
      <c r="GD59" s="72"/>
      <c r="GE59" s="72"/>
      <c r="GF59" s="72"/>
      <c r="GG59" s="72"/>
      <c r="GH59" s="72"/>
      <c r="GI59" s="72"/>
      <c r="GJ59" s="72"/>
      <c r="GK59" s="72"/>
      <c r="GL59" s="72"/>
      <c r="GM59" s="72"/>
      <c r="GN59" s="72"/>
      <c r="GO59" s="72"/>
      <c r="GP59" s="72"/>
      <c r="GQ59" s="72"/>
      <c r="GR59" s="72"/>
      <c r="GS59" s="72"/>
      <c r="GT59" s="72"/>
      <c r="GU59" s="72"/>
      <c r="GV59" s="72"/>
      <c r="GW59" s="72"/>
      <c r="GX59" s="72"/>
      <c r="GY59" s="72"/>
      <c r="GZ59" s="72"/>
      <c r="HA59" s="72"/>
      <c r="HB59" s="72"/>
      <c r="HC59" s="72"/>
      <c r="HD59" s="72"/>
      <c r="HE59" s="72"/>
      <c r="HF59" s="72"/>
      <c r="HG59" s="72"/>
      <c r="HH59" s="72"/>
      <c r="HI59" s="72"/>
      <c r="HJ59" s="72"/>
      <c r="HK59" s="72"/>
      <c r="HL59" s="72"/>
      <c r="HM59" s="72"/>
      <c r="HN59" s="72"/>
      <c r="HO59" s="72"/>
      <c r="HP59" s="72"/>
      <c r="HQ59" s="72"/>
      <c r="HR59" s="72"/>
      <c r="HS59" s="72"/>
      <c r="HT59" s="72"/>
      <c r="HU59" s="72"/>
      <c r="HV59" s="72"/>
      <c r="HW59" s="72"/>
      <c r="HX59" s="72"/>
      <c r="HY59" s="72"/>
      <c r="HZ59" s="72"/>
      <c r="IA59" s="72"/>
      <c r="IB59" s="72"/>
      <c r="IC59" s="72"/>
      <c r="ID59" s="72"/>
      <c r="IE59" s="72"/>
      <c r="IF59" s="72"/>
      <c r="IG59" s="72"/>
      <c r="IH59" s="72"/>
      <c r="II59" s="72"/>
      <c r="IJ59" s="72"/>
      <c r="IK59" s="72"/>
      <c r="IL59" s="72"/>
      <c r="IM59" s="72"/>
      <c r="IN59" s="72"/>
      <c r="IO59" s="72"/>
      <c r="IP59" s="72"/>
      <c r="IQ59" s="72"/>
      <c r="IR59" s="72"/>
      <c r="IS59" s="72"/>
      <c r="IT59" s="72"/>
      <c r="IU59" s="72"/>
      <c r="IV59" s="72"/>
      <c r="IW59" s="72"/>
    </row>
    <row r="60" spans="1:257" s="23" customFormat="1" hidden="1" x14ac:dyDescent="0.25">
      <c r="A60" s="1"/>
      <c r="B60" s="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2"/>
      <c r="BK60" s="72"/>
      <c r="BL60" s="72"/>
      <c r="BM60" s="72"/>
      <c r="BN60" s="72"/>
      <c r="BO60" s="72"/>
      <c r="BP60" s="72"/>
      <c r="BQ60" s="72"/>
      <c r="BR60" s="72"/>
      <c r="BS60" s="72"/>
      <c r="BT60" s="72"/>
      <c r="BU60" s="72"/>
      <c r="BV60" s="72"/>
      <c r="BW60" s="72"/>
      <c r="BX60" s="72"/>
      <c r="BY60" s="72"/>
      <c r="BZ60" s="72"/>
      <c r="CA60" s="72"/>
      <c r="CB60" s="72"/>
      <c r="CC60" s="72"/>
      <c r="CD60" s="72"/>
      <c r="CE60" s="72"/>
      <c r="CF60" s="72"/>
      <c r="CG60" s="72"/>
      <c r="CH60" s="72"/>
      <c r="CI60" s="72"/>
      <c r="CJ60" s="72"/>
      <c r="CK60" s="72"/>
      <c r="CL60" s="72"/>
      <c r="CM60" s="72"/>
      <c r="CN60" s="72"/>
      <c r="CO60" s="72"/>
      <c r="CP60" s="72"/>
      <c r="CQ60" s="72"/>
      <c r="CR60" s="72"/>
      <c r="CS60" s="72"/>
      <c r="CT60" s="72"/>
      <c r="CU60" s="72"/>
      <c r="CV60" s="72"/>
      <c r="CW60" s="72"/>
      <c r="CX60" s="72"/>
      <c r="CY60" s="72"/>
      <c r="CZ60" s="72"/>
      <c r="DA60" s="72"/>
      <c r="DB60" s="72"/>
      <c r="DC60" s="72"/>
      <c r="DD60" s="72"/>
      <c r="DE60" s="72"/>
      <c r="DF60" s="72"/>
      <c r="DG60" s="72"/>
      <c r="DH60" s="72"/>
      <c r="DI60" s="72"/>
      <c r="DJ60" s="72"/>
      <c r="DK60" s="72"/>
      <c r="DL60" s="72"/>
      <c r="DM60" s="72"/>
      <c r="DN60" s="72"/>
      <c r="DO60" s="72"/>
      <c r="DP60" s="72"/>
      <c r="DQ60" s="72"/>
      <c r="DR60" s="72"/>
      <c r="DS60" s="72"/>
      <c r="DT60" s="72"/>
      <c r="DU60" s="72"/>
      <c r="DV60" s="72"/>
      <c r="DW60" s="72"/>
      <c r="DX60" s="72"/>
      <c r="DY60" s="72"/>
      <c r="DZ60" s="72"/>
      <c r="EA60" s="72"/>
      <c r="EB60" s="72"/>
      <c r="EC60" s="72"/>
      <c r="ED60" s="72"/>
      <c r="EE60" s="72"/>
      <c r="EF60" s="72"/>
      <c r="EG60" s="72"/>
      <c r="EH60" s="72"/>
      <c r="EI60" s="72"/>
      <c r="EJ60" s="72"/>
      <c r="EK60" s="72"/>
      <c r="EL60" s="72"/>
      <c r="EM60" s="72"/>
      <c r="EN60" s="72"/>
      <c r="EO60" s="72"/>
      <c r="EP60" s="72"/>
      <c r="EQ60" s="72"/>
      <c r="ER60" s="72"/>
      <c r="ES60" s="72"/>
      <c r="ET60" s="72"/>
      <c r="EU60" s="72"/>
      <c r="EV60" s="72"/>
      <c r="EW60" s="72"/>
      <c r="EX60" s="72"/>
      <c r="EY60" s="72"/>
      <c r="EZ60" s="72"/>
      <c r="FA60" s="72"/>
      <c r="FB60" s="72"/>
      <c r="FC60" s="72"/>
      <c r="FD60" s="72"/>
      <c r="FE60" s="72"/>
      <c r="FF60" s="72"/>
      <c r="FG60" s="72"/>
      <c r="FH60" s="72"/>
      <c r="FI60" s="72"/>
      <c r="FJ60" s="72"/>
      <c r="FK60" s="72"/>
      <c r="FL60" s="72"/>
      <c r="FM60" s="72"/>
      <c r="FN60" s="72"/>
      <c r="FO60" s="72"/>
      <c r="FP60" s="72"/>
      <c r="FQ60" s="72"/>
      <c r="FR60" s="72"/>
      <c r="FS60" s="72"/>
      <c r="FT60" s="72"/>
      <c r="FU60" s="72"/>
      <c r="FV60" s="72"/>
      <c r="FW60" s="72"/>
      <c r="FX60" s="72"/>
      <c r="FY60" s="72"/>
      <c r="FZ60" s="72"/>
      <c r="GA60" s="72"/>
      <c r="GB60" s="72"/>
      <c r="GC60" s="72"/>
      <c r="GD60" s="72"/>
      <c r="GE60" s="72"/>
      <c r="GF60" s="72"/>
      <c r="GG60" s="72"/>
      <c r="GH60" s="72"/>
      <c r="GI60" s="72"/>
      <c r="GJ60" s="72"/>
      <c r="GK60" s="72"/>
      <c r="GL60" s="72"/>
      <c r="GM60" s="72"/>
      <c r="GN60" s="72"/>
      <c r="GO60" s="72"/>
      <c r="GP60" s="72"/>
      <c r="GQ60" s="72"/>
      <c r="GR60" s="72"/>
      <c r="GS60" s="72"/>
      <c r="GT60" s="72"/>
      <c r="GU60" s="72"/>
      <c r="GV60" s="72"/>
      <c r="GW60" s="72"/>
      <c r="GX60" s="72"/>
      <c r="GY60" s="72"/>
      <c r="GZ60" s="72"/>
      <c r="HA60" s="72"/>
      <c r="HB60" s="72"/>
      <c r="HC60" s="72"/>
      <c r="HD60" s="72"/>
      <c r="HE60" s="72"/>
      <c r="HF60" s="72"/>
      <c r="HG60" s="72"/>
      <c r="HH60" s="72"/>
      <c r="HI60" s="72"/>
      <c r="HJ60" s="72"/>
      <c r="HK60" s="72"/>
      <c r="HL60" s="72"/>
      <c r="HM60" s="72"/>
      <c r="HN60" s="72"/>
      <c r="HO60" s="72"/>
      <c r="HP60" s="72"/>
      <c r="HQ60" s="72"/>
      <c r="HR60" s="72"/>
      <c r="HS60" s="72"/>
      <c r="HT60" s="72"/>
      <c r="HU60" s="72"/>
      <c r="HV60" s="72"/>
      <c r="HW60" s="72"/>
      <c r="HX60" s="72"/>
      <c r="HY60" s="72"/>
      <c r="HZ60" s="72"/>
      <c r="IA60" s="72"/>
      <c r="IB60" s="72"/>
      <c r="IC60" s="72"/>
      <c r="ID60" s="72"/>
      <c r="IE60" s="72"/>
      <c r="IF60" s="72"/>
      <c r="IG60" s="72"/>
      <c r="IH60" s="72"/>
      <c r="II60" s="72"/>
      <c r="IJ60" s="72"/>
      <c r="IK60" s="72"/>
      <c r="IL60" s="72"/>
      <c r="IM60" s="72"/>
      <c r="IN60" s="72"/>
      <c r="IO60" s="72"/>
      <c r="IP60" s="72"/>
      <c r="IQ60" s="72"/>
      <c r="IR60" s="72"/>
      <c r="IS60" s="72"/>
      <c r="IT60" s="72"/>
      <c r="IU60" s="72"/>
      <c r="IV60" s="72"/>
      <c r="IW60" s="72"/>
    </row>
  </sheetData>
  <sheetProtection algorithmName="SHA-512" hashValue="5RGsh0tU6YcRQ/kR4NvolJ62mTcnIkihSFLoiipvbckLkgFSEbFEtilTkLYz/WYS5kk8jmPY3yPzfHaGrcEDow==" saltValue="9Rz9jV6MxHT5gWG6RYTK5A==" spinCount="100000" sheet="1" objects="1" scenarios="1" selectLockedCells="1"/>
  <mergeCells count="14">
    <mergeCell ref="D45:O45"/>
    <mergeCell ref="D41:O41"/>
    <mergeCell ref="D42:O42"/>
    <mergeCell ref="D44:O44"/>
    <mergeCell ref="D43:O43"/>
    <mergeCell ref="D5:E5"/>
    <mergeCell ref="D1:O1"/>
    <mergeCell ref="E3:O3"/>
    <mergeCell ref="E4:F4"/>
    <mergeCell ref="H4:I4"/>
    <mergeCell ref="L4:O4"/>
    <mergeCell ref="F5:H5"/>
    <mergeCell ref="I5:J5"/>
    <mergeCell ref="K5:O5"/>
  </mergeCells>
  <pageMargins left="0.70866141732283472" right="0.70866141732283472" top="0.74803149606299213" bottom="0.74803149606299213" header="0.31496062992125984" footer="0.31496062992125984"/>
  <pageSetup paperSize="9" scale="59" orientation="portrait" r:id="rId1"/>
  <headerFooter alignWithMargins="0">
    <oddFooter>&amp;C&amp;A</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dimension ref="A1:AJ103"/>
  <sheetViews>
    <sheetView zoomScale="75" zoomScaleNormal="75" workbookViewId="0">
      <pane xSplit="1" ySplit="2" topLeftCell="B3" activePane="bottomRight" state="frozen"/>
      <selection activeCell="A18" sqref="A18"/>
      <selection pane="topRight" activeCell="A18" sqref="A18"/>
      <selection pane="bottomLeft" activeCell="A18" sqref="A18"/>
      <selection pane="bottomRight"/>
    </sheetView>
  </sheetViews>
  <sheetFormatPr defaultRowHeight="14.25" x14ac:dyDescent="0.2"/>
  <cols>
    <col min="1" max="23" width="6.625" style="3" customWidth="1"/>
    <col min="24" max="24" width="9" style="3"/>
    <col min="25" max="25" width="17.875" style="3" customWidth="1"/>
    <col min="26" max="26" width="9" style="3"/>
    <col min="27" max="27" width="10.125" style="3" bestFit="1" customWidth="1"/>
    <col min="28" max="28" width="9.25" style="3" customWidth="1"/>
    <col min="29" max="29" width="9" style="3"/>
    <col min="30" max="31" width="9" style="76"/>
    <col min="32" max="32" width="12.125" style="3" bestFit="1" customWidth="1"/>
    <col min="33" max="16384" width="9" style="3"/>
  </cols>
  <sheetData>
    <row r="1" spans="1:36" ht="15" x14ac:dyDescent="0.25">
      <c r="A1" s="79" t="s">
        <v>47</v>
      </c>
      <c r="B1" s="79"/>
      <c r="C1" s="79"/>
      <c r="D1" s="79"/>
      <c r="E1" s="79"/>
      <c r="F1" s="79"/>
      <c r="G1" s="79"/>
      <c r="I1" s="80" t="s">
        <v>48</v>
      </c>
      <c r="J1" s="80"/>
      <c r="K1" s="80"/>
      <c r="L1" s="80"/>
      <c r="M1" s="80"/>
      <c r="N1" s="80"/>
      <c r="O1" s="80"/>
      <c r="Q1" s="81" t="s">
        <v>49</v>
      </c>
      <c r="R1" s="81"/>
      <c r="S1" s="81"/>
      <c r="T1" s="81"/>
      <c r="U1" s="81"/>
      <c r="V1" s="81"/>
      <c r="W1" s="81"/>
      <c r="Y1" s="137" t="s">
        <v>19</v>
      </c>
      <c r="AA1" s="82" t="str">
        <f>IF(AND(Z8&lt;&gt;"",Z9&lt;&gt;"",Z13&lt;&gt;"",Z14&lt;&gt;"",Z15&lt;&gt;"",Z18&lt;&gt;"",Z20&lt;&gt;"",Z21&lt;&gt;"",Z22&lt;&gt;"",Z23&lt;&gt;"",Z18&gt;0,Z20&gt;=0,Z21&gt;=0,Z22&gt;=0,Z23&gt;=0),"Ok","Fel")</f>
        <v>Fel</v>
      </c>
    </row>
    <row r="2" spans="1:36" ht="15" x14ac:dyDescent="0.25">
      <c r="A2" s="83"/>
      <c r="B2" s="83" t="s">
        <v>39</v>
      </c>
      <c r="C2" s="83" t="s">
        <v>40</v>
      </c>
      <c r="D2" s="83" t="s">
        <v>41</v>
      </c>
      <c r="E2" s="83" t="s">
        <v>42</v>
      </c>
      <c r="F2" s="83" t="s">
        <v>43</v>
      </c>
      <c r="G2" s="83" t="s">
        <v>44</v>
      </c>
      <c r="I2" s="84"/>
      <c r="J2" s="85" t="s">
        <v>39</v>
      </c>
      <c r="K2" s="85" t="s">
        <v>40</v>
      </c>
      <c r="L2" s="85" t="s">
        <v>41</v>
      </c>
      <c r="M2" s="85" t="s">
        <v>42</v>
      </c>
      <c r="N2" s="85" t="s">
        <v>43</v>
      </c>
      <c r="O2" s="85" t="s">
        <v>44</v>
      </c>
      <c r="Q2" s="86"/>
      <c r="R2" s="86" t="s">
        <v>39</v>
      </c>
      <c r="S2" s="86" t="s">
        <v>40</v>
      </c>
      <c r="T2" s="86" t="s">
        <v>41</v>
      </c>
      <c r="U2" s="86" t="s">
        <v>42</v>
      </c>
      <c r="V2" s="86" t="s">
        <v>43</v>
      </c>
      <c r="W2" s="86" t="s">
        <v>44</v>
      </c>
      <c r="Y2" s="162" t="s">
        <v>127</v>
      </c>
      <c r="AA2" s="82" t="str">
        <f>IF(AND('3 Förutsättningar'!E3&lt;&gt;"",'3 Förutsättningar'!E4&lt;&gt;"",'3 Förutsättningar'!H4&lt;&gt;"",'3 Förutsättningar'!K4&lt;&gt;""),"Ok","Fel")</f>
        <v>Fel</v>
      </c>
      <c r="AD2" s="76" t="s">
        <v>52</v>
      </c>
      <c r="AE2" s="76" t="s">
        <v>53</v>
      </c>
      <c r="AF2" s="3" t="s">
        <v>54</v>
      </c>
      <c r="AI2" s="3" t="s">
        <v>55</v>
      </c>
      <c r="AJ2" s="3" t="s">
        <v>56</v>
      </c>
    </row>
    <row r="3" spans="1:36" ht="15" x14ac:dyDescent="0.25">
      <c r="A3" s="79" t="s">
        <v>57</v>
      </c>
      <c r="B3" s="88" t="e">
        <f>SUM(B4:B7)</f>
        <v>#VALUE!</v>
      </c>
      <c r="C3" s="88" t="e">
        <f>SUM(C4,C7)</f>
        <v>#VALUE!</v>
      </c>
      <c r="D3" s="88" t="e">
        <f t="shared" ref="D3:G3" si="0">SUM(D4,D7)</f>
        <v>#VALUE!</v>
      </c>
      <c r="E3" s="88" t="e">
        <f t="shared" si="0"/>
        <v>#VALUE!</v>
      </c>
      <c r="F3" s="88" t="e">
        <f t="shared" si="0"/>
        <v>#VALUE!</v>
      </c>
      <c r="G3" s="88" t="e">
        <f t="shared" si="0"/>
        <v>#VALUE!</v>
      </c>
      <c r="I3" s="80" t="s">
        <v>58</v>
      </c>
      <c r="J3" s="89" t="e">
        <f>AB39</f>
        <v>#VALUE!</v>
      </c>
      <c r="K3" s="90" t="e">
        <f>SUM(K4:K7)</f>
        <v>#VALUE!</v>
      </c>
      <c r="L3" s="90" t="e">
        <f>SUM(L4:L7)</f>
        <v>#VALUE!</v>
      </c>
      <c r="M3" s="90" t="e">
        <f>SUM(M4:M7)</f>
        <v>#VALUE!</v>
      </c>
      <c r="N3" s="90" t="e">
        <f>SUM(N4:N7)</f>
        <v>#VALUE!</v>
      </c>
      <c r="O3" s="90" t="e">
        <f>SUM(O4:O7)</f>
        <v>#VALUE!</v>
      </c>
      <c r="Q3" s="81"/>
      <c r="R3" s="91" t="e">
        <f t="shared" ref="R3:W3" si="1">B9+J9</f>
        <v>#VALUE!</v>
      </c>
      <c r="S3" s="91" t="e">
        <f t="shared" si="1"/>
        <v>#VALUE!</v>
      </c>
      <c r="T3" s="91" t="e">
        <f t="shared" si="1"/>
        <v>#VALUE!</v>
      </c>
      <c r="U3" s="91" t="e">
        <f t="shared" si="1"/>
        <v>#VALUE!</v>
      </c>
      <c r="V3" s="91" t="e">
        <f t="shared" si="1"/>
        <v>#VALUE!</v>
      </c>
      <c r="W3" s="91" t="e">
        <f t="shared" si="1"/>
        <v>#VALUE!</v>
      </c>
      <c r="Y3" s="162" t="s">
        <v>128</v>
      </c>
      <c r="AA3" s="82" t="str">
        <f>IF(AND('4 Avskjutning&amp;Prognos'!E4&lt;&gt;"",'4 Avskjutning&amp;Prognos'!H4&lt;&gt;"",'4 Avskjutning&amp;Prognos'!L4&lt;&gt;""),"Ok","Fel")</f>
        <v>Fel</v>
      </c>
      <c r="AD3" s="76">
        <v>0</v>
      </c>
      <c r="AE3" s="76">
        <f>AB34</f>
        <v>2.1145438778625181E-2</v>
      </c>
      <c r="AF3" s="92">
        <f>$AD3-$AD3*AE$3*AE$3/($AD3+AE$3)</f>
        <v>0</v>
      </c>
      <c r="AH3" s="3" t="s">
        <v>60</v>
      </c>
      <c r="AI3" s="3">
        <v>1</v>
      </c>
      <c r="AJ3" s="3">
        <v>7</v>
      </c>
    </row>
    <row r="4" spans="1:36" x14ac:dyDescent="0.2">
      <c r="A4" s="79" t="s">
        <v>61</v>
      </c>
      <c r="B4" s="93" t="e">
        <f>AB37</f>
        <v>#VALUE!</v>
      </c>
      <c r="C4" s="88" t="e">
        <f>SUM(C5:C6)</f>
        <v>#VALUE!</v>
      </c>
      <c r="D4" s="88" t="e">
        <f t="shared" ref="D4:G4" si="2">SUM(D5:D6)</f>
        <v>#VALUE!</v>
      </c>
      <c r="E4" s="88" t="e">
        <f t="shared" si="2"/>
        <v>#VALUE!</v>
      </c>
      <c r="F4" s="88" t="e">
        <f t="shared" si="2"/>
        <v>#VALUE!</v>
      </c>
      <c r="G4" s="88" t="e">
        <f t="shared" si="2"/>
        <v>#VALUE!</v>
      </c>
      <c r="I4" s="80" t="s">
        <v>61</v>
      </c>
      <c r="J4" s="89"/>
      <c r="K4" s="89" t="e">
        <f>J3-J57</f>
        <v>#VALUE!</v>
      </c>
      <c r="L4" s="89" t="e">
        <f>K4+K7-K57</f>
        <v>#VALUE!</v>
      </c>
      <c r="M4" s="89" t="e">
        <f t="shared" ref="M4" si="3">L4+L7-L57</f>
        <v>#VALUE!</v>
      </c>
      <c r="N4" s="89" t="e">
        <f>M4+M7-M57</f>
        <v>#VALUE!</v>
      </c>
      <c r="O4" s="89" t="e">
        <f>N4+N7-N57</f>
        <v>#VALUE!</v>
      </c>
      <c r="Y4" s="138" t="s">
        <v>20</v>
      </c>
      <c r="AA4" s="3" t="s">
        <v>157</v>
      </c>
      <c r="AD4" s="76">
        <v>0.01</v>
      </c>
      <c r="AE4" s="76">
        <f t="shared" ref="AE4:AE67" si="4">AE3</f>
        <v>2.1145438778625181E-2</v>
      </c>
      <c r="AF4" s="3">
        <f t="shared" ref="AF4:AF67" si="5">$AD4-$AD4*AE$3*AE$3/($AD4+AE$3)</f>
        <v>9.8564381820661819E-3</v>
      </c>
      <c r="AH4" s="3" t="s">
        <v>63</v>
      </c>
      <c r="AI4" s="3">
        <v>2</v>
      </c>
      <c r="AJ4" s="3">
        <v>8</v>
      </c>
    </row>
    <row r="5" spans="1:36" x14ac:dyDescent="0.2">
      <c r="A5" s="79" t="s">
        <v>64</v>
      </c>
      <c r="C5" s="96" t="e">
        <f>B4-B58</f>
        <v>#VALUE!</v>
      </c>
      <c r="D5" s="95" t="e">
        <f>C5+C6-C58</f>
        <v>#VALUE!</v>
      </c>
      <c r="E5" s="95" t="e">
        <f t="shared" ref="E5" si="6">D5+D6-D58</f>
        <v>#VALUE!</v>
      </c>
      <c r="F5" s="95" t="e">
        <f>E5+E6-E58</f>
        <v>#VALUE!</v>
      </c>
      <c r="G5" s="95" t="e">
        <f>F5+F6-F58</f>
        <v>#VALUE!</v>
      </c>
      <c r="I5" s="80" t="s">
        <v>64</v>
      </c>
      <c r="Q5" s="81" t="s">
        <v>65</v>
      </c>
      <c r="R5" s="81"/>
      <c r="S5" s="81"/>
      <c r="T5" s="81"/>
      <c r="U5" s="81"/>
      <c r="V5" s="81"/>
      <c r="W5" s="81"/>
      <c r="Y5" s="137" t="s">
        <v>124</v>
      </c>
      <c r="AA5" s="129"/>
      <c r="AD5" s="76">
        <v>0.02</v>
      </c>
      <c r="AE5" s="76">
        <f t="shared" si="4"/>
        <v>2.1145438778625181E-2</v>
      </c>
      <c r="AF5" s="3">
        <f t="shared" si="5"/>
        <v>1.9782658980235318E-2</v>
      </c>
      <c r="AH5" s="3" t="s">
        <v>67</v>
      </c>
      <c r="AI5" s="3">
        <v>3</v>
      </c>
      <c r="AJ5" s="3">
        <v>9</v>
      </c>
    </row>
    <row r="6" spans="1:36" x14ac:dyDescent="0.2">
      <c r="A6" s="79" t="s">
        <v>68</v>
      </c>
      <c r="C6" s="95" t="e">
        <f>B7-B61</f>
        <v>#VALUE!</v>
      </c>
      <c r="D6" s="95" t="e">
        <f>C7-C61</f>
        <v>#VALUE!</v>
      </c>
      <c r="E6" s="95" t="e">
        <f t="shared" ref="E6:G6" si="7">D7-D61</f>
        <v>#VALUE!</v>
      </c>
      <c r="F6" s="95" t="e">
        <f t="shared" si="7"/>
        <v>#VALUE!</v>
      </c>
      <c r="G6" s="95" t="e">
        <f t="shared" si="7"/>
        <v>#VALUE!</v>
      </c>
      <c r="I6" s="80" t="s">
        <v>68</v>
      </c>
      <c r="Q6" s="86"/>
      <c r="R6" s="86" t="s">
        <v>39</v>
      </c>
      <c r="S6" s="86" t="s">
        <v>40</v>
      </c>
      <c r="T6" s="86" t="s">
        <v>41</v>
      </c>
      <c r="U6" s="86" t="s">
        <v>42</v>
      </c>
      <c r="V6" s="86" t="s">
        <v>43</v>
      </c>
      <c r="W6" s="86" t="s">
        <v>44</v>
      </c>
      <c r="AD6" s="76">
        <v>0.03</v>
      </c>
      <c r="AE6" s="76">
        <f t="shared" si="4"/>
        <v>2.1145438778625181E-2</v>
      </c>
      <c r="AF6" s="3">
        <f t="shared" si="5"/>
        <v>2.9737730523883517E-2</v>
      </c>
      <c r="AH6" s="3" t="s">
        <v>70</v>
      </c>
      <c r="AI6" s="3">
        <v>4</v>
      </c>
      <c r="AJ6" s="3">
        <v>10</v>
      </c>
    </row>
    <row r="7" spans="1:36" x14ac:dyDescent="0.2">
      <c r="A7" s="79" t="s">
        <v>71</v>
      </c>
      <c r="B7" s="93" t="e">
        <f>AB38</f>
        <v>#VALUE!</v>
      </c>
      <c r="C7" s="93" t="e">
        <f>B8-B62</f>
        <v>#VALUE!</v>
      </c>
      <c r="D7" s="93" t="e">
        <f>C8-C62</f>
        <v>#VALUE!</v>
      </c>
      <c r="E7" s="93" t="e">
        <f>D8-D62</f>
        <v>#VALUE!</v>
      </c>
      <c r="F7" s="93" t="e">
        <f>E8-E62</f>
        <v>#VALUE!</v>
      </c>
      <c r="G7" s="93" t="e">
        <f>F8-F62</f>
        <v>#VALUE!</v>
      </c>
      <c r="I7" s="80" t="s">
        <v>72</v>
      </c>
      <c r="J7" s="89"/>
      <c r="K7" s="89" t="e">
        <f>J8-J62</f>
        <v>#VALUE!</v>
      </c>
      <c r="L7" s="89" t="e">
        <f>K8-K62</f>
        <v>#VALUE!</v>
      </c>
      <c r="M7" s="89" t="e">
        <f>L8-L62</f>
        <v>#VALUE!</v>
      </c>
      <c r="N7" s="89" t="e">
        <f>M8-M62</f>
        <v>#VALUE!</v>
      </c>
      <c r="O7" s="89" t="e">
        <f>N8-N62</f>
        <v>#VALUE!</v>
      </c>
      <c r="P7" s="95"/>
      <c r="Q7" s="81" t="s">
        <v>36</v>
      </c>
      <c r="R7" s="97" t="e">
        <f>B4*(1-AB47)*(1-$AB$34)</f>
        <v>#VALUE!</v>
      </c>
      <c r="S7" s="91" t="e">
        <f>C4*(1-C22)*(1-$AB$34)</f>
        <v>#VALUE!</v>
      </c>
      <c r="T7" s="91" t="e">
        <f>D4*(1-D22)*(1-$AB$34)</f>
        <v>#VALUE!</v>
      </c>
      <c r="U7" s="91" t="e">
        <f>E4*(1-E22)*(1-$AB$34)</f>
        <v>#VALUE!</v>
      </c>
      <c r="V7" s="91" t="e">
        <f>F4*(1-F22)*(1-$AB$34)</f>
        <v>#VALUE!</v>
      </c>
      <c r="W7" s="91" t="e">
        <f>G4*(1-G22)*(1-$AB$34)</f>
        <v>#VALUE!</v>
      </c>
      <c r="Y7" s="87"/>
      <c r="Z7" s="87" t="s">
        <v>19</v>
      </c>
      <c r="AA7" s="87" t="s">
        <v>50</v>
      </c>
      <c r="AB7" s="87" t="s">
        <v>51</v>
      </c>
      <c r="AC7" s="95"/>
      <c r="AD7" s="76">
        <v>0.04</v>
      </c>
      <c r="AE7" s="76">
        <f t="shared" si="4"/>
        <v>2.1145438778625181E-2</v>
      </c>
      <c r="AF7" s="92">
        <f>$AD7-$AD7*AE$3*AE$3/($AD7+AE$3)</f>
        <v>3.9707497671079339E-2</v>
      </c>
      <c r="AH7" s="3" t="s">
        <v>74</v>
      </c>
      <c r="AI7" s="3">
        <v>5</v>
      </c>
      <c r="AJ7" s="3">
        <v>11</v>
      </c>
    </row>
    <row r="8" spans="1:36" x14ac:dyDescent="0.2">
      <c r="A8" s="83" t="s">
        <v>6</v>
      </c>
      <c r="B8" s="98" t="e">
        <f>J3*AB28*AB30</f>
        <v>#VALUE!</v>
      </c>
      <c r="C8" s="98" t="e">
        <f>K4*$AB$42*$AB$30</f>
        <v>#VALUE!</v>
      </c>
      <c r="D8" s="98" t="e">
        <f>L4*$AB$42*$AB$30</f>
        <v>#VALUE!</v>
      </c>
      <c r="E8" s="98" t="e">
        <f>M4*$AB$42*$AB$30</f>
        <v>#VALUE!</v>
      </c>
      <c r="F8" s="98" t="e">
        <f>N4*$AB$42*$AB$30</f>
        <v>#VALUE!</v>
      </c>
      <c r="G8" s="98" t="e">
        <f>O4*$AB$42*$AB$30</f>
        <v>#VALUE!</v>
      </c>
      <c r="I8" s="84" t="s">
        <v>6</v>
      </c>
      <c r="J8" s="85" t="e">
        <f>AB28*J3*(1-$AB$30)</f>
        <v>#VALUE!</v>
      </c>
      <c r="K8" s="85" t="e">
        <f>K4*$AB$42*(1-$AB$30)</f>
        <v>#VALUE!</v>
      </c>
      <c r="L8" s="85" t="e">
        <f t="shared" ref="L8:O8" si="8">L4*$AB$42*(1-$AB$30)</f>
        <v>#VALUE!</v>
      </c>
      <c r="M8" s="85" t="e">
        <f t="shared" si="8"/>
        <v>#VALUE!</v>
      </c>
      <c r="N8" s="85" t="e">
        <f t="shared" si="8"/>
        <v>#VALUE!</v>
      </c>
      <c r="O8" s="85" t="e">
        <f t="shared" si="8"/>
        <v>#VALUE!</v>
      </c>
      <c r="Q8" s="81" t="s">
        <v>37</v>
      </c>
      <c r="R8" s="97" t="e">
        <f>B7*(1-AB47)*(1-$AB$34)</f>
        <v>#VALUE!</v>
      </c>
      <c r="S8" s="91" t="e">
        <f>C7*(1-C25)*(1-$AB$34)</f>
        <v>#VALUE!</v>
      </c>
      <c r="T8" s="91" t="e">
        <f>D7*(1-D25)*(1-$AB$34)</f>
        <v>#VALUE!</v>
      </c>
      <c r="U8" s="91" t="e">
        <f>E7*(1-E25)*(1-$AB$34)</f>
        <v>#VALUE!</v>
      </c>
      <c r="V8" s="91" t="e">
        <f>F7*(1-F25)*(1-$AB$34)</f>
        <v>#VALUE!</v>
      </c>
      <c r="W8" s="91" t="e">
        <f>G7*(1-G25)*(1-$AB$34)</f>
        <v>#VALUE!</v>
      </c>
      <c r="Y8" s="3" t="s">
        <v>125</v>
      </c>
      <c r="Z8" s="95" t="str">
        <f>IF('3 Förutsättningar'!F12&lt;&gt;"",'3 Förutsättningar'!F12,"")</f>
        <v/>
      </c>
      <c r="AB8" s="95" t="str">
        <f>Z8</f>
        <v/>
      </c>
      <c r="AD8" s="76">
        <v>0.05</v>
      </c>
      <c r="AE8" s="76">
        <f t="shared" si="4"/>
        <v>2.1145438778625181E-2</v>
      </c>
      <c r="AF8" s="3">
        <f t="shared" si="5"/>
        <v>4.9685763705434538E-2</v>
      </c>
      <c r="AH8" s="3" t="s">
        <v>76</v>
      </c>
      <c r="AI8" s="3">
        <v>6</v>
      </c>
      <c r="AJ8" s="3">
        <v>12</v>
      </c>
    </row>
    <row r="9" spans="1:36" x14ac:dyDescent="0.2">
      <c r="B9" s="95" t="e">
        <f>B8+B7+B4</f>
        <v>#VALUE!</v>
      </c>
      <c r="C9" s="95" t="e">
        <f>SUM(C5:C8)</f>
        <v>#VALUE!</v>
      </c>
      <c r="D9" s="95" t="e">
        <f t="shared" ref="D9:E9" si="9">SUM(D5:D8)</f>
        <v>#VALUE!</v>
      </c>
      <c r="E9" s="95" t="e">
        <f t="shared" si="9"/>
        <v>#VALUE!</v>
      </c>
      <c r="F9" s="95" t="e">
        <f>SUM(F5:F8)</f>
        <v>#VALUE!</v>
      </c>
      <c r="G9" s="95" t="e">
        <f>SUM(G5:G8)</f>
        <v>#VALUE!</v>
      </c>
      <c r="J9" s="95" t="e">
        <f>J8+J3</f>
        <v>#VALUE!</v>
      </c>
      <c r="K9" s="95" t="e">
        <f>SUM(K4:K8)</f>
        <v>#VALUE!</v>
      </c>
      <c r="L9" s="95" t="e">
        <f>SUM(L4:L8)</f>
        <v>#VALUE!</v>
      </c>
      <c r="M9" s="95" t="e">
        <f>SUM(M4:M8)</f>
        <v>#VALUE!</v>
      </c>
      <c r="N9" s="95" t="e">
        <f>SUM(N4:N8)</f>
        <v>#VALUE!</v>
      </c>
      <c r="O9" s="95" t="e">
        <f>SUM(O4:O8)</f>
        <v>#VALUE!</v>
      </c>
      <c r="Q9" s="81" t="s">
        <v>46</v>
      </c>
      <c r="R9" s="97" t="e">
        <f>J3*(1-AB47)*(1-$AB$34)</f>
        <v>#VALUE!</v>
      </c>
      <c r="S9" s="91" t="e">
        <f>K3*(1-K21)*(1-$AB$34)</f>
        <v>#VALUE!</v>
      </c>
      <c r="T9" s="91" t="e">
        <f>L3*(1-L21)*(1-$AB$34)</f>
        <v>#VALUE!</v>
      </c>
      <c r="U9" s="91" t="e">
        <f>M3*(1-M21)*(1-$AB$34)</f>
        <v>#VALUE!</v>
      </c>
      <c r="V9" s="91" t="e">
        <f>N3*(1-N21)*(1-$AB$34)</f>
        <v>#VALUE!</v>
      </c>
      <c r="W9" s="91" t="e">
        <f>O3*(1-O21)*(1-$AB$34)</f>
        <v>#VALUE!</v>
      </c>
      <c r="Y9" s="3" t="s">
        <v>126</v>
      </c>
      <c r="Z9" s="139" t="str">
        <f>IF('3 Förutsättningar'!F13&lt;&gt;"",'3 Förutsättningar'!F13,"")</f>
        <v/>
      </c>
      <c r="AA9" s="139"/>
      <c r="AB9" s="139" t="str">
        <f>Z9</f>
        <v/>
      </c>
      <c r="AD9" s="76">
        <v>0.06</v>
      </c>
      <c r="AE9" s="76">
        <f t="shared" si="4"/>
        <v>2.1145438778625181E-2</v>
      </c>
      <c r="AF9" s="3">
        <f t="shared" si="5"/>
        <v>5.9669386532721518E-2</v>
      </c>
      <c r="AH9" s="3" t="s">
        <v>78</v>
      </c>
      <c r="AI9" s="3">
        <v>7</v>
      </c>
      <c r="AJ9" s="3">
        <v>1</v>
      </c>
    </row>
    <row r="10" spans="1:36" x14ac:dyDescent="0.2">
      <c r="A10" s="79" t="s">
        <v>79</v>
      </c>
      <c r="B10" s="79"/>
      <c r="C10" s="79"/>
      <c r="D10" s="79"/>
      <c r="E10" s="79"/>
      <c r="F10" s="79"/>
      <c r="G10" s="79"/>
      <c r="I10" s="80" t="s">
        <v>79</v>
      </c>
      <c r="J10" s="80"/>
      <c r="K10" s="80"/>
      <c r="L10" s="80"/>
      <c r="M10" s="80"/>
      <c r="N10" s="80"/>
      <c r="O10" s="80"/>
      <c r="Q10" s="86" t="s">
        <v>6</v>
      </c>
      <c r="R10" s="99" t="e">
        <f>B8*(1-AB47)*(1-$AB$34)+J8*(1-AB47)*(1-$AB$34)</f>
        <v>#VALUE!</v>
      </c>
      <c r="S10" s="100" t="e">
        <f>C8*(1-C26)*(1-$AB$34)+K8*(1-K26)*(1-$AB$34)</f>
        <v>#VALUE!</v>
      </c>
      <c r="T10" s="100" t="e">
        <f>D8*(1-D26)*(1-$AB$34)+L8*(1-L26)*(1-$AB$34)</f>
        <v>#VALUE!</v>
      </c>
      <c r="U10" s="100" t="e">
        <f>E8*(1-E26)*(1-$AB$34)+M8*(1-M26)*(1-$AB$34)</f>
        <v>#VALUE!</v>
      </c>
      <c r="V10" s="100" t="e">
        <f>F8*(1-F26)*(1-$AB$34)+N8*(1-N26)*(1-$AB$34)</f>
        <v>#VALUE!</v>
      </c>
      <c r="W10" s="100" t="e">
        <f>G8*(1-G26)*(1-$AB$34)+O8*(1-O26)*(1-$AB$34)</f>
        <v>#VALUE!</v>
      </c>
      <c r="Y10" s="3" t="s">
        <v>59</v>
      </c>
      <c r="Z10" s="139" t="str">
        <f>IF('3 Förutsättningar'!F14&lt;&gt;"",'3 Förutsättningar'!F14,"")</f>
        <v/>
      </c>
      <c r="AA10" s="3">
        <v>2</v>
      </c>
      <c r="AB10" s="95">
        <f>IF(Z10&lt;&gt;"",IF(Z10&gt;6,Z10-6,Z10+6),AA10)</f>
        <v>2</v>
      </c>
      <c r="AD10" s="76">
        <v>7.0000000000000007E-2</v>
      </c>
      <c r="AE10" s="76">
        <f t="shared" si="4"/>
        <v>2.1145438778625181E-2</v>
      </c>
      <c r="AF10" s="3">
        <f t="shared" si="5"/>
        <v>6.9656602995177189E-2</v>
      </c>
      <c r="AH10" s="3" t="s">
        <v>81</v>
      </c>
      <c r="AI10" s="3">
        <v>8</v>
      </c>
      <c r="AJ10" s="3">
        <v>2</v>
      </c>
    </row>
    <row r="11" spans="1:36" x14ac:dyDescent="0.2">
      <c r="A11" s="83"/>
      <c r="B11" s="83" t="s">
        <v>39</v>
      </c>
      <c r="C11" s="83" t="s">
        <v>40</v>
      </c>
      <c r="D11" s="83" t="s">
        <v>41</v>
      </c>
      <c r="E11" s="83" t="s">
        <v>42</v>
      </c>
      <c r="F11" s="83" t="s">
        <v>43</v>
      </c>
      <c r="G11" s="83" t="s">
        <v>44</v>
      </c>
      <c r="I11" s="84"/>
      <c r="J11" s="85" t="s">
        <v>39</v>
      </c>
      <c r="K11" s="85" t="s">
        <v>40</v>
      </c>
      <c r="L11" s="85" t="s">
        <v>41</v>
      </c>
      <c r="M11" s="85" t="s">
        <v>42</v>
      </c>
      <c r="N11" s="85" t="s">
        <v>43</v>
      </c>
      <c r="O11" s="85" t="s">
        <v>44</v>
      </c>
      <c r="Q11" s="81"/>
      <c r="R11" s="91" t="e">
        <f>SUM(R7:R10)</f>
        <v>#VALUE!</v>
      </c>
      <c r="S11" s="91" t="e">
        <f t="shared" ref="S11:W11" si="10">SUM(S7:S10)</f>
        <v>#VALUE!</v>
      </c>
      <c r="T11" s="91" t="e">
        <f t="shared" si="10"/>
        <v>#VALUE!</v>
      </c>
      <c r="U11" s="91" t="e">
        <f t="shared" si="10"/>
        <v>#VALUE!</v>
      </c>
      <c r="V11" s="91" t="e">
        <f t="shared" si="10"/>
        <v>#VALUE!</v>
      </c>
      <c r="W11" s="91" t="e">
        <f t="shared" si="10"/>
        <v>#VALUE!</v>
      </c>
      <c r="Y11" s="3" t="s">
        <v>66</v>
      </c>
      <c r="Z11" s="139" t="str">
        <f>IF('3 Förutsättningar'!F15&lt;&gt;"",'3 Förutsättningar'!F15,"")</f>
        <v/>
      </c>
      <c r="AA11" s="3">
        <v>7</v>
      </c>
      <c r="AB11" s="95">
        <f>IF(Z11&lt;&gt;"",IF(Z11&gt;6,Z11-6,Z11+6),AA11)</f>
        <v>7</v>
      </c>
      <c r="AD11" s="76">
        <v>0.08</v>
      </c>
      <c r="AE11" s="76">
        <f t="shared" si="4"/>
        <v>2.1145438778625181E-2</v>
      </c>
      <c r="AF11" s="3">
        <f t="shared" si="5"/>
        <v>7.9646347211271326E-2</v>
      </c>
      <c r="AH11" s="3" t="s">
        <v>82</v>
      </c>
      <c r="AI11" s="3">
        <v>9</v>
      </c>
      <c r="AJ11" s="3">
        <v>3</v>
      </c>
    </row>
    <row r="12" spans="1:36" x14ac:dyDescent="0.2">
      <c r="A12" s="79" t="s">
        <v>57</v>
      </c>
      <c r="B12" s="79"/>
      <c r="C12" s="79"/>
      <c r="D12" s="79"/>
      <c r="E12" s="79"/>
      <c r="F12" s="79"/>
      <c r="G12" s="79"/>
      <c r="I12" s="80" t="s">
        <v>58</v>
      </c>
      <c r="J12" s="101" t="e">
        <f>'4 Avskjutning&amp;Prognos'!E$22/J3</f>
        <v>#VALUE!</v>
      </c>
      <c r="K12" s="101" t="e">
        <f>'4 Avskjutning&amp;Prognos'!F$22/K3</f>
        <v>#VALUE!</v>
      </c>
      <c r="L12" s="101" t="e">
        <f>'4 Avskjutning&amp;Prognos'!G$22/L3</f>
        <v>#VALUE!</v>
      </c>
      <c r="M12" s="101" t="e">
        <f>'4 Avskjutning&amp;Prognos'!H$22/M3</f>
        <v>#VALUE!</v>
      </c>
      <c r="N12" s="101" t="e">
        <f>'4 Avskjutning&amp;Prognos'!I$22/N3</f>
        <v>#VALUE!</v>
      </c>
      <c r="O12" s="101" t="e">
        <f>'4 Avskjutning&amp;Prognos'!J$22/O3</f>
        <v>#VALUE!</v>
      </c>
      <c r="AD12" s="76">
        <v>0.09</v>
      </c>
      <c r="AE12" s="76">
        <f t="shared" si="4"/>
        <v>2.1145438778625181E-2</v>
      </c>
      <c r="AF12" s="3">
        <f t="shared" si="5"/>
        <v>8.9637936898312093E-2</v>
      </c>
      <c r="AH12" s="3" t="s">
        <v>83</v>
      </c>
      <c r="AI12" s="3">
        <v>10</v>
      </c>
      <c r="AJ12" s="3">
        <v>4</v>
      </c>
    </row>
    <row r="13" spans="1:36" x14ac:dyDescent="0.2">
      <c r="A13" s="79" t="s">
        <v>61</v>
      </c>
      <c r="B13" s="102" t="e">
        <f>'4 Avskjutning&amp;Prognos'!E20/B4</f>
        <v>#VALUE!</v>
      </c>
      <c r="C13" s="102" t="e">
        <f>'4 Avskjutning&amp;Prognos'!F20/C4</f>
        <v>#VALUE!</v>
      </c>
      <c r="D13" s="102" t="e">
        <f>'4 Avskjutning&amp;Prognos'!G20/D4</f>
        <v>#VALUE!</v>
      </c>
      <c r="E13" s="102" t="e">
        <f>'4 Avskjutning&amp;Prognos'!H20/E4</f>
        <v>#VALUE!</v>
      </c>
      <c r="F13" s="102" t="e">
        <f>'4 Avskjutning&amp;Prognos'!I20/F4</f>
        <v>#VALUE!</v>
      </c>
      <c r="G13" s="102" t="e">
        <f>'4 Avskjutning&amp;Prognos'!J20/G4</f>
        <v>#VALUE!</v>
      </c>
      <c r="I13" s="80" t="s">
        <v>61</v>
      </c>
      <c r="J13" s="101"/>
      <c r="K13" s="101"/>
      <c r="L13" s="101"/>
      <c r="M13" s="101"/>
      <c r="N13" s="101"/>
      <c r="O13" s="101"/>
      <c r="Q13" s="3" t="s">
        <v>4</v>
      </c>
      <c r="Y13" s="3" t="s">
        <v>69</v>
      </c>
      <c r="Z13" s="120" t="str">
        <f>IF('3 Förutsättningar'!F18&lt;&gt;"",'3 Förutsättningar'!F18,"")</f>
        <v/>
      </c>
      <c r="AB13" s="95" t="str">
        <f>Z13</f>
        <v/>
      </c>
      <c r="AD13" s="76">
        <v>0.1</v>
      </c>
      <c r="AE13" s="76">
        <f t="shared" si="4"/>
        <v>2.1145438778625181E-2</v>
      </c>
      <c r="AF13" s="3">
        <f t="shared" si="5"/>
        <v>9.9630915050827759E-2</v>
      </c>
      <c r="AH13" s="3" t="s">
        <v>85</v>
      </c>
      <c r="AI13" s="3">
        <v>11</v>
      </c>
      <c r="AJ13" s="3">
        <v>5</v>
      </c>
    </row>
    <row r="14" spans="1:36" x14ac:dyDescent="0.2">
      <c r="A14" s="79" t="s">
        <v>64</v>
      </c>
      <c r="I14" s="80" t="s">
        <v>64</v>
      </c>
      <c r="Q14" s="3" t="s">
        <v>69</v>
      </c>
      <c r="R14" s="95" t="str">
        <f t="shared" ref="R14:W14" si="11">$AB$13</f>
        <v/>
      </c>
      <c r="S14" s="95" t="str">
        <f t="shared" si="11"/>
        <v/>
      </c>
      <c r="T14" s="95" t="str">
        <f t="shared" si="11"/>
        <v/>
      </c>
      <c r="U14" s="95" t="str">
        <f t="shared" si="11"/>
        <v/>
      </c>
      <c r="V14" s="95" t="str">
        <f t="shared" si="11"/>
        <v/>
      </c>
      <c r="W14" s="95" t="str">
        <f t="shared" si="11"/>
        <v/>
      </c>
      <c r="Y14" s="3" t="s">
        <v>84</v>
      </c>
      <c r="Z14" s="151" t="str">
        <f>IF('3 Förutsättningar'!F20&lt;&gt;"",'3 Förutsättningar'!F20,"")</f>
        <v/>
      </c>
      <c r="AA14" s="151"/>
      <c r="AB14" s="151" t="str">
        <f t="shared" ref="AB14:AB15" si="12">Z14</f>
        <v/>
      </c>
      <c r="AD14" s="76">
        <v>0.11</v>
      </c>
      <c r="AE14" s="76">
        <f t="shared" si="4"/>
        <v>2.1145438778625181E-2</v>
      </c>
      <c r="AF14" s="3">
        <f t="shared" si="5"/>
        <v>0.10962496405224975</v>
      </c>
      <c r="AH14" s="3" t="s">
        <v>87</v>
      </c>
      <c r="AI14" s="3">
        <v>12</v>
      </c>
      <c r="AJ14" s="3">
        <v>6</v>
      </c>
    </row>
    <row r="15" spans="1:36" x14ac:dyDescent="0.2">
      <c r="A15" s="79" t="s">
        <v>68</v>
      </c>
      <c r="I15" s="80" t="s">
        <v>68</v>
      </c>
      <c r="Q15" s="3" t="s">
        <v>84</v>
      </c>
      <c r="R15" s="161" t="e">
        <f t="shared" ref="R15:W15" si="13">IF($AB$14=$AB$15-0.01,$AB$14-0.005,IF($AB$14=$AB$15+0.01,$AB$14+0.005,IF($AB$14=$AB$15,$AB$14-0.01,$AB$14)))</f>
        <v>#VALUE!</v>
      </c>
      <c r="S15" s="161" t="e">
        <f t="shared" si="13"/>
        <v>#VALUE!</v>
      </c>
      <c r="T15" s="161" t="e">
        <f t="shared" si="13"/>
        <v>#VALUE!</v>
      </c>
      <c r="U15" s="161" t="e">
        <f t="shared" si="13"/>
        <v>#VALUE!</v>
      </c>
      <c r="V15" s="161" t="e">
        <f t="shared" si="13"/>
        <v>#VALUE!</v>
      </c>
      <c r="W15" s="161" t="e">
        <f t="shared" si="13"/>
        <v>#VALUE!</v>
      </c>
      <c r="Y15" s="3" t="s">
        <v>45</v>
      </c>
      <c r="Z15" s="151" t="str">
        <f>IF('3 Förutsättningar'!F21&lt;&gt;"",'3 Förutsättningar'!F21,"")</f>
        <v/>
      </c>
      <c r="AA15" s="151"/>
      <c r="AB15" s="151" t="str">
        <f t="shared" si="12"/>
        <v/>
      </c>
      <c r="AD15" s="76">
        <v>0.12</v>
      </c>
      <c r="AE15" s="76">
        <f t="shared" si="4"/>
        <v>2.1145438778625181E-2</v>
      </c>
      <c r="AF15" s="3">
        <f t="shared" si="5"/>
        <v>0.11961985629715584</v>
      </c>
    </row>
    <row r="16" spans="1:36" x14ac:dyDescent="0.2">
      <c r="A16" s="79" t="s">
        <v>71</v>
      </c>
      <c r="B16" s="102" t="e">
        <f>'4 Avskjutning&amp;Prognos'!E$21/B7</f>
        <v>#VALUE!</v>
      </c>
      <c r="C16" s="102" t="e">
        <f>'4 Avskjutning&amp;Prognos'!F$21/C7</f>
        <v>#VALUE!</v>
      </c>
      <c r="D16" s="102" t="e">
        <f>'4 Avskjutning&amp;Prognos'!G$21/D7</f>
        <v>#VALUE!</v>
      </c>
      <c r="E16" s="102" t="e">
        <f>'4 Avskjutning&amp;Prognos'!H$21/E7</f>
        <v>#VALUE!</v>
      </c>
      <c r="F16" s="102" t="e">
        <f>'4 Avskjutning&amp;Prognos'!I$21/F7</f>
        <v>#VALUE!</v>
      </c>
      <c r="G16" s="102" t="e">
        <f>'4 Avskjutning&amp;Prognos'!J$21/G7</f>
        <v>#VALUE!</v>
      </c>
      <c r="I16" s="80" t="s">
        <v>72</v>
      </c>
      <c r="J16" s="101"/>
      <c r="K16" s="101"/>
      <c r="L16" s="101"/>
      <c r="M16" s="101"/>
      <c r="N16" s="101"/>
      <c r="O16" s="101"/>
      <c r="Q16" s="3" t="s">
        <v>45</v>
      </c>
      <c r="R16" s="161" t="e">
        <f>IF($AB$14=$AB$15-0.01,$AB$15+0.005,IF($AB$14=$AB$15+0.01,$AB$15-0.005,IF($AB$14=$AB$15,$AB$15+0.01,$AB$15)))</f>
        <v>#VALUE!</v>
      </c>
      <c r="S16" s="161" t="e">
        <f t="shared" ref="S16:W16" si="14">IF($AB$14=$AB$15-0.01,$AB$15+0.005,IF($AB$14=$AB$15+0.01,$AB$15-0.005,IF($AB$14=$AB$15,$AB$15+0.01,$AB$15)))</f>
        <v>#VALUE!</v>
      </c>
      <c r="T16" s="161" t="e">
        <f t="shared" si="14"/>
        <v>#VALUE!</v>
      </c>
      <c r="U16" s="161" t="e">
        <f t="shared" si="14"/>
        <v>#VALUE!</v>
      </c>
      <c r="V16" s="161" t="e">
        <f t="shared" si="14"/>
        <v>#VALUE!</v>
      </c>
      <c r="W16" s="161" t="e">
        <f t="shared" si="14"/>
        <v>#VALUE!</v>
      </c>
      <c r="AD16" s="76">
        <v>0.13</v>
      </c>
      <c r="AE16" s="76">
        <f t="shared" si="4"/>
        <v>2.1145438778625181E-2</v>
      </c>
      <c r="AF16" s="3">
        <f t="shared" si="5"/>
        <v>0.12961542441493448</v>
      </c>
    </row>
    <row r="17" spans="1:32" x14ac:dyDescent="0.2">
      <c r="A17" s="83" t="s">
        <v>6</v>
      </c>
      <c r="B17" s="104" t="e">
        <f>'4 Avskjutning&amp;Prognos'!E$23/(B8+J8)</f>
        <v>#VALUE!</v>
      </c>
      <c r="C17" s="104" t="e">
        <f>'4 Avskjutning&amp;Prognos'!F$23/(C8+K8)</f>
        <v>#VALUE!</v>
      </c>
      <c r="D17" s="104" t="e">
        <f>'4 Avskjutning&amp;Prognos'!G$23/(D8+L8)</f>
        <v>#VALUE!</v>
      </c>
      <c r="E17" s="104" t="e">
        <f>'4 Avskjutning&amp;Prognos'!H$23/(E8+M8)</f>
        <v>#VALUE!</v>
      </c>
      <c r="F17" s="104" t="e">
        <f>'4 Avskjutning&amp;Prognos'!I$23/(F8+N8)</f>
        <v>#VALUE!</v>
      </c>
      <c r="G17" s="104" t="e">
        <f>'4 Avskjutning&amp;Prognos'!J$23/(G8+O8)</f>
        <v>#VALUE!</v>
      </c>
      <c r="I17" s="84" t="s">
        <v>6</v>
      </c>
      <c r="J17" s="105" t="e">
        <f>'4 Avskjutning&amp;Prognos'!E$23/(B8+J8)</f>
        <v>#VALUE!</v>
      </c>
      <c r="K17" s="105" t="e">
        <f>'4 Avskjutning&amp;Prognos'!F$23/(C8+K8)</f>
        <v>#VALUE!</v>
      </c>
      <c r="L17" s="105" t="e">
        <f>'4 Avskjutning&amp;Prognos'!G$23/(D8+L8)</f>
        <v>#VALUE!</v>
      </c>
      <c r="M17" s="105" t="e">
        <f>'4 Avskjutning&amp;Prognos'!H$23/(E8+M8)</f>
        <v>#VALUE!</v>
      </c>
      <c r="N17" s="105" t="e">
        <f>'4 Avskjutning&amp;Prognos'!I$23/(F8+N8)</f>
        <v>#VALUE!</v>
      </c>
      <c r="O17" s="105" t="e">
        <f>'4 Avskjutning&amp;Prognos'!J$23/(G8+O8)</f>
        <v>#VALUE!</v>
      </c>
      <c r="Y17" s="3" t="s">
        <v>62</v>
      </c>
      <c r="AB17" s="135" t="e">
        <f>AB18/((1-AB34)*(1-AB47))</f>
        <v>#VALUE!</v>
      </c>
      <c r="AD17" s="76">
        <v>0.14000000000000001</v>
      </c>
      <c r="AE17" s="76">
        <f t="shared" si="4"/>
        <v>2.1145438778625181E-2</v>
      </c>
      <c r="AF17" s="3">
        <f t="shared" si="5"/>
        <v>0.139611542580205</v>
      </c>
    </row>
    <row r="18" spans="1:32" x14ac:dyDescent="0.2">
      <c r="A18" s="79"/>
      <c r="B18" s="79"/>
      <c r="C18" s="79"/>
      <c r="D18" s="79"/>
      <c r="E18" s="79"/>
      <c r="F18" s="79"/>
      <c r="G18" s="79"/>
      <c r="I18" s="80"/>
      <c r="J18" s="80"/>
      <c r="K18" s="80"/>
      <c r="L18" s="80"/>
      <c r="M18" s="80"/>
      <c r="N18" s="80"/>
      <c r="O18" s="80"/>
      <c r="Y18" s="3" t="s">
        <v>69</v>
      </c>
      <c r="Z18" s="95" t="str">
        <f>IF('3 Förutsättningar'!F30&lt;&gt;0,'3 Förutsättningar'!F30,"")</f>
        <v/>
      </c>
      <c r="AA18" s="95"/>
      <c r="AB18" s="94" t="str">
        <f>Z18</f>
        <v/>
      </c>
      <c r="AD18" s="76">
        <v>0.15</v>
      </c>
      <c r="AE18" s="76">
        <f t="shared" si="4"/>
        <v>2.1145438778625181E-2</v>
      </c>
      <c r="AF18" s="3">
        <f t="shared" si="5"/>
        <v>0.14960811437541235</v>
      </c>
    </row>
    <row r="19" spans="1:32" x14ac:dyDescent="0.2">
      <c r="A19" s="79" t="s">
        <v>89</v>
      </c>
      <c r="B19" s="79"/>
      <c r="C19" s="79"/>
      <c r="D19" s="79"/>
      <c r="E19" s="79"/>
      <c r="F19" s="79"/>
      <c r="G19" s="79"/>
      <c r="I19" s="80" t="s">
        <v>89</v>
      </c>
      <c r="J19" s="80"/>
      <c r="K19" s="80"/>
      <c r="L19" s="80"/>
      <c r="M19" s="80"/>
      <c r="N19" s="80"/>
      <c r="O19" s="80"/>
      <c r="AD19" s="76">
        <v>0.16</v>
      </c>
      <c r="AE19" s="76">
        <f t="shared" si="4"/>
        <v>2.1145438778625181E-2</v>
      </c>
      <c r="AF19" s="3">
        <f t="shared" si="5"/>
        <v>0.15960506467364094</v>
      </c>
    </row>
    <row r="20" spans="1:32" x14ac:dyDescent="0.2">
      <c r="A20" s="83"/>
      <c r="B20" s="83" t="s">
        <v>39</v>
      </c>
      <c r="C20" s="83" t="s">
        <v>40</v>
      </c>
      <c r="D20" s="83" t="s">
        <v>41</v>
      </c>
      <c r="E20" s="83" t="s">
        <v>42</v>
      </c>
      <c r="F20" s="83" t="s">
        <v>43</v>
      </c>
      <c r="G20" s="83" t="s">
        <v>44</v>
      </c>
      <c r="I20" s="84"/>
      <c r="J20" s="85" t="s">
        <v>39</v>
      </c>
      <c r="K20" s="85" t="s">
        <v>40</v>
      </c>
      <c r="L20" s="85" t="s">
        <v>41</v>
      </c>
      <c r="M20" s="85" t="s">
        <v>42</v>
      </c>
      <c r="N20" s="85" t="s">
        <v>43</v>
      </c>
      <c r="O20" s="85" t="s">
        <v>44</v>
      </c>
      <c r="Y20" s="3" t="s">
        <v>73</v>
      </c>
      <c r="Z20" s="95" t="str">
        <f>IF('3 Förutsättningar'!F24&lt;&gt;"",'3 Förutsättningar'!F24,"")</f>
        <v/>
      </c>
      <c r="AB20" s="94" t="str">
        <f t="shared" ref="AB20:AB23" si="15">Z20</f>
        <v/>
      </c>
      <c r="AD20" s="76">
        <v>0.17</v>
      </c>
      <c r="AE20" s="76">
        <f t="shared" si="4"/>
        <v>2.1145438778625181E-2</v>
      </c>
      <c r="AF20" s="3">
        <f t="shared" si="5"/>
        <v>0.16960233406938927</v>
      </c>
    </row>
    <row r="21" spans="1:32" x14ac:dyDescent="0.2">
      <c r="A21" s="79" t="s">
        <v>57</v>
      </c>
      <c r="B21" s="79"/>
      <c r="C21" s="79"/>
      <c r="D21" s="79"/>
      <c r="E21" s="79"/>
      <c r="F21" s="79"/>
      <c r="G21" s="79"/>
      <c r="I21" s="80" t="s">
        <v>58</v>
      </c>
      <c r="J21" s="108" t="e">
        <f t="shared" ref="J21:O21" si="16">LOOKUP(J12,$AF:$AF,$AD:$AD)</f>
        <v>#VALUE!</v>
      </c>
      <c r="K21" s="108" t="e">
        <f t="shared" si="16"/>
        <v>#VALUE!</v>
      </c>
      <c r="L21" s="108" t="e">
        <f t="shared" si="16"/>
        <v>#VALUE!</v>
      </c>
      <c r="M21" s="108" t="e">
        <f t="shared" si="16"/>
        <v>#VALUE!</v>
      </c>
      <c r="N21" s="108" t="e">
        <f t="shared" si="16"/>
        <v>#VALUE!</v>
      </c>
      <c r="O21" s="108" t="e">
        <f t="shared" si="16"/>
        <v>#VALUE!</v>
      </c>
      <c r="Y21" s="3" t="s">
        <v>75</v>
      </c>
      <c r="Z21" s="95" t="str">
        <f>IF('3 Förutsättningar'!F25&lt;&gt;"",'3 Förutsättningar'!F25,"")</f>
        <v/>
      </c>
      <c r="AB21" s="94" t="str">
        <f t="shared" si="15"/>
        <v/>
      </c>
      <c r="AD21" s="76">
        <v>0.18</v>
      </c>
      <c r="AE21" s="76">
        <f t="shared" si="4"/>
        <v>2.1145438778625181E-2</v>
      </c>
      <c r="AF21" s="3">
        <f t="shared" si="5"/>
        <v>0.17959987497059834</v>
      </c>
    </row>
    <row r="22" spans="1:32" x14ac:dyDescent="0.2">
      <c r="A22" s="79" t="s">
        <v>61</v>
      </c>
      <c r="B22" s="110" t="e">
        <f>LOOKUP(B13,$AF:$AF,$AD:$AD)</f>
        <v>#VALUE!</v>
      </c>
      <c r="C22" s="110" t="e">
        <f>LOOKUP(C13,$AF:$AF,$AD:$AD)</f>
        <v>#VALUE!</v>
      </c>
      <c r="D22" s="110" t="e">
        <f t="shared" ref="D22:G22" si="17">LOOKUP(D13,$AF:$AF,$AD:$AD)</f>
        <v>#VALUE!</v>
      </c>
      <c r="E22" s="110" t="e">
        <f t="shared" si="17"/>
        <v>#VALUE!</v>
      </c>
      <c r="F22" s="110" t="e">
        <f t="shared" si="17"/>
        <v>#VALUE!</v>
      </c>
      <c r="G22" s="110" t="e">
        <f t="shared" si="17"/>
        <v>#VALUE!</v>
      </c>
      <c r="I22" s="80" t="s">
        <v>61</v>
      </c>
      <c r="J22" s="108"/>
      <c r="K22" s="108"/>
      <c r="L22" s="108"/>
      <c r="M22" s="108"/>
      <c r="N22" s="108"/>
      <c r="O22" s="108"/>
      <c r="Y22" s="3" t="s">
        <v>77</v>
      </c>
      <c r="Z22" s="95" t="str">
        <f>IF('3 Förutsättningar'!F26&lt;&gt;"",'3 Förutsättningar'!F26,"")</f>
        <v/>
      </c>
      <c r="AB22" s="94" t="str">
        <f t="shared" si="15"/>
        <v/>
      </c>
      <c r="AD22" s="76">
        <v>0.19</v>
      </c>
      <c r="AE22" s="76">
        <f t="shared" si="4"/>
        <v>2.1145438778625181E-2</v>
      </c>
      <c r="AF22" s="3">
        <f t="shared" si="5"/>
        <v>0.1895976488011859</v>
      </c>
    </row>
    <row r="23" spans="1:32" x14ac:dyDescent="0.2">
      <c r="A23" s="79" t="s">
        <v>64</v>
      </c>
      <c r="I23" s="80" t="s">
        <v>64</v>
      </c>
      <c r="Y23" s="3" t="s">
        <v>80</v>
      </c>
      <c r="Z23" s="95" t="str">
        <f>IF('3 Förutsättningar'!F27&lt;&gt;"",'3 Förutsättningar'!F27,"")</f>
        <v/>
      </c>
      <c r="AB23" s="94" t="str">
        <f t="shared" si="15"/>
        <v/>
      </c>
      <c r="AD23" s="76">
        <v>0.2</v>
      </c>
      <c r="AE23" s="76">
        <f t="shared" si="4"/>
        <v>2.1145438778625181E-2</v>
      </c>
      <c r="AF23" s="3">
        <f t="shared" si="5"/>
        <v>0.1995956239625741</v>
      </c>
    </row>
    <row r="24" spans="1:32" x14ac:dyDescent="0.2">
      <c r="A24" s="79" t="s">
        <v>68</v>
      </c>
      <c r="I24" s="80" t="s">
        <v>68</v>
      </c>
      <c r="AD24" s="76">
        <v>0.21</v>
      </c>
      <c r="AE24" s="76">
        <f t="shared" si="4"/>
        <v>2.1145438778625181E-2</v>
      </c>
      <c r="AF24" s="3">
        <f t="shared" si="5"/>
        <v>0.20959377432435752</v>
      </c>
    </row>
    <row r="25" spans="1:32" x14ac:dyDescent="0.2">
      <c r="A25" s="79" t="s">
        <v>71</v>
      </c>
      <c r="B25" s="110" t="e">
        <f t="shared" ref="B25:G26" si="18">LOOKUP(B16,$AF:$AF,$AD:$AD)</f>
        <v>#VALUE!</v>
      </c>
      <c r="C25" s="110" t="e">
        <f>LOOKUP(C16,$AF:$AF,$AD:$AD)</f>
        <v>#VALUE!</v>
      </c>
      <c r="D25" s="110" t="e">
        <f t="shared" si="18"/>
        <v>#VALUE!</v>
      </c>
      <c r="E25" s="110" t="e">
        <f t="shared" si="18"/>
        <v>#VALUE!</v>
      </c>
      <c r="F25" s="110" t="e">
        <f t="shared" si="18"/>
        <v>#VALUE!</v>
      </c>
      <c r="G25" s="110" t="e">
        <f t="shared" si="18"/>
        <v>#VALUE!</v>
      </c>
      <c r="I25" s="80" t="s">
        <v>72</v>
      </c>
      <c r="J25" s="108"/>
      <c r="K25" s="108"/>
      <c r="L25" s="108"/>
      <c r="M25" s="108"/>
      <c r="N25" s="108"/>
      <c r="O25" s="108"/>
      <c r="Y25" s="3" t="s">
        <v>84</v>
      </c>
      <c r="Z25" s="71" t="str">
        <f>IF('3 Förutsättningar'!F34&lt;&gt;0,'3 Förutsättningar'!F34,"")</f>
        <v/>
      </c>
      <c r="AA25" s="77">
        <v>0.37480000000000002</v>
      </c>
      <c r="AB25" s="103">
        <f>IF(Z25&lt;&gt;"",Z25,AA25)</f>
        <v>0.37480000000000002</v>
      </c>
      <c r="AD25" s="76">
        <v>0.22</v>
      </c>
      <c r="AE25" s="76">
        <f t="shared" si="4"/>
        <v>2.1145438778625181E-2</v>
      </c>
      <c r="AF25" s="3">
        <f t="shared" si="5"/>
        <v>0.21959207809051187</v>
      </c>
    </row>
    <row r="26" spans="1:32" x14ac:dyDescent="0.2">
      <c r="A26" s="83" t="s">
        <v>6</v>
      </c>
      <c r="B26" s="112" t="e">
        <f t="shared" si="18"/>
        <v>#VALUE!</v>
      </c>
      <c r="C26" s="112" t="e">
        <f t="shared" si="18"/>
        <v>#VALUE!</v>
      </c>
      <c r="D26" s="112" t="e">
        <f t="shared" si="18"/>
        <v>#VALUE!</v>
      </c>
      <c r="E26" s="112" t="e">
        <f t="shared" si="18"/>
        <v>#VALUE!</v>
      </c>
      <c r="F26" s="112" t="e">
        <f t="shared" si="18"/>
        <v>#VALUE!</v>
      </c>
      <c r="G26" s="112" t="e">
        <f t="shared" si="18"/>
        <v>#VALUE!</v>
      </c>
      <c r="I26" s="84" t="s">
        <v>6</v>
      </c>
      <c r="J26" s="113" t="e">
        <f t="shared" ref="J26:O26" si="19">LOOKUP(J17,$AF:$AF,$AD:$AD)</f>
        <v>#VALUE!</v>
      </c>
      <c r="K26" s="113" t="e">
        <f t="shared" si="19"/>
        <v>#VALUE!</v>
      </c>
      <c r="L26" s="113" t="e">
        <f t="shared" si="19"/>
        <v>#VALUE!</v>
      </c>
      <c r="M26" s="113" t="e">
        <f t="shared" si="19"/>
        <v>#VALUE!</v>
      </c>
      <c r="N26" s="113" t="e">
        <f t="shared" si="19"/>
        <v>#VALUE!</v>
      </c>
      <c r="O26" s="113" t="e">
        <f t="shared" si="19"/>
        <v>#VALUE!</v>
      </c>
      <c r="Y26" s="3" t="s">
        <v>45</v>
      </c>
      <c r="Z26" s="71" t="str">
        <f>IF('3 Förutsättningar'!F35&lt;&gt;0,'3 Förutsättningar'!F35,"")</f>
        <v/>
      </c>
      <c r="AA26" s="77">
        <v>0.35249935249935249</v>
      </c>
      <c r="AB26" s="103">
        <f>IF(Z26&lt;&gt;"",Z26,AA26)</f>
        <v>0.35249935249935249</v>
      </c>
      <c r="AD26" s="76">
        <v>0.23</v>
      </c>
      <c r="AE26" s="76">
        <f t="shared" si="4"/>
        <v>2.1145438778625181E-2</v>
      </c>
      <c r="AF26" s="3">
        <f t="shared" si="5"/>
        <v>0.22959051693647128</v>
      </c>
    </row>
    <row r="27" spans="1:32" x14ac:dyDescent="0.2">
      <c r="A27" s="79"/>
      <c r="B27" s="79"/>
      <c r="C27" s="79"/>
      <c r="D27" s="79"/>
      <c r="E27" s="79"/>
      <c r="F27" s="79"/>
      <c r="G27" s="79"/>
      <c r="I27" s="80"/>
      <c r="J27" s="80"/>
      <c r="K27" s="80"/>
      <c r="L27" s="80"/>
      <c r="M27" s="80"/>
      <c r="N27" s="80"/>
      <c r="O27" s="80"/>
      <c r="Y27" s="3" t="s">
        <v>86</v>
      </c>
      <c r="Z27" s="71"/>
      <c r="AA27" s="77">
        <v>0.5444</v>
      </c>
      <c r="AC27" s="71">
        <f>IF(Z27&lt;&gt;"",Z27,AA27)</f>
        <v>0.5444</v>
      </c>
      <c r="AD27" s="76">
        <v>0.24</v>
      </c>
      <c r="AE27" s="76">
        <f t="shared" si="4"/>
        <v>2.1145438778625181E-2</v>
      </c>
      <c r="AF27" s="3">
        <f t="shared" si="5"/>
        <v>0.23958907534446844</v>
      </c>
    </row>
    <row r="28" spans="1:32" x14ac:dyDescent="0.2">
      <c r="A28" s="79" t="s">
        <v>98</v>
      </c>
      <c r="B28" s="79"/>
      <c r="C28" s="79"/>
      <c r="D28" s="79"/>
      <c r="E28" s="79"/>
      <c r="F28" s="79"/>
      <c r="G28" s="79"/>
      <c r="I28" s="80" t="s">
        <v>99</v>
      </c>
      <c r="J28" s="80"/>
      <c r="K28" s="80"/>
      <c r="L28" s="80"/>
      <c r="M28" s="80"/>
      <c r="N28" s="80"/>
      <c r="O28" s="80"/>
      <c r="Y28" s="3" t="s">
        <v>38</v>
      </c>
      <c r="Z28" s="71" t="str">
        <f>IF('3 Förutsättningar'!F36&lt;&gt;0,'3 Förutsättningar'!F36,"")</f>
        <v/>
      </c>
      <c r="AA28" s="77">
        <v>0.62749999999999995</v>
      </c>
      <c r="AB28" s="103">
        <f>IF(Z28&lt;&gt;"",Z28,AA28)</f>
        <v>0.62749999999999995</v>
      </c>
      <c r="AD28" s="76">
        <v>0.25</v>
      </c>
      <c r="AE28" s="76">
        <f t="shared" si="4"/>
        <v>2.1145438778625181E-2</v>
      </c>
      <c r="AF28" s="3">
        <f t="shared" si="5"/>
        <v>0.24958774008595289</v>
      </c>
    </row>
    <row r="29" spans="1:32" x14ac:dyDescent="0.2">
      <c r="A29" s="83"/>
      <c r="B29" s="83" t="s">
        <v>39</v>
      </c>
      <c r="C29" s="83" t="s">
        <v>40</v>
      </c>
      <c r="D29" s="83" t="s">
        <v>41</v>
      </c>
      <c r="E29" s="83" t="s">
        <v>42</v>
      </c>
      <c r="F29" s="83" t="s">
        <v>43</v>
      </c>
      <c r="G29" s="83" t="s">
        <v>44</v>
      </c>
      <c r="I29" s="84"/>
      <c r="J29" s="85" t="s">
        <v>39</v>
      </c>
      <c r="K29" s="85" t="s">
        <v>40</v>
      </c>
      <c r="L29" s="85" t="s">
        <v>41</v>
      </c>
      <c r="M29" s="85" t="s">
        <v>42</v>
      </c>
      <c r="N29" s="85" t="s">
        <v>43</v>
      </c>
      <c r="O29" s="85" t="s">
        <v>44</v>
      </c>
      <c r="Z29" s="71"/>
      <c r="AA29" s="77"/>
      <c r="AB29" s="71"/>
      <c r="AC29" s="107"/>
      <c r="AD29" s="76">
        <v>0.26</v>
      </c>
      <c r="AE29" s="76">
        <f t="shared" si="4"/>
        <v>2.1145438778625181E-2</v>
      </c>
      <c r="AF29" s="3">
        <f t="shared" si="5"/>
        <v>0.25958649981446758</v>
      </c>
    </row>
    <row r="30" spans="1:32" x14ac:dyDescent="0.2">
      <c r="A30" s="79" t="s">
        <v>57</v>
      </c>
      <c r="B30" s="114" t="e">
        <f t="shared" ref="B30:G30" si="20">SUM(B31:B34)</f>
        <v>#VALUE!</v>
      </c>
      <c r="C30" s="114" t="e">
        <f t="shared" si="20"/>
        <v>#VALUE!</v>
      </c>
      <c r="D30" s="114" t="e">
        <f t="shared" si="20"/>
        <v>#VALUE!</v>
      </c>
      <c r="E30" s="114" t="e">
        <f t="shared" si="20"/>
        <v>#VALUE!</v>
      </c>
      <c r="F30" s="114" t="e">
        <f t="shared" si="20"/>
        <v>#VALUE!</v>
      </c>
      <c r="G30" s="114" t="e">
        <f t="shared" si="20"/>
        <v>#VALUE!</v>
      </c>
      <c r="I30" s="80" t="s">
        <v>101</v>
      </c>
      <c r="J30" s="115" t="e">
        <f t="shared" ref="J30:O30" si="21">J12*J3</f>
        <v>#VALUE!</v>
      </c>
      <c r="K30" s="115" t="e">
        <f t="shared" si="21"/>
        <v>#VALUE!</v>
      </c>
      <c r="L30" s="115" t="e">
        <f t="shared" si="21"/>
        <v>#VALUE!</v>
      </c>
      <c r="M30" s="115" t="e">
        <f t="shared" si="21"/>
        <v>#VALUE!</v>
      </c>
      <c r="N30" s="115" t="e">
        <f t="shared" si="21"/>
        <v>#VALUE!</v>
      </c>
      <c r="O30" s="115" t="e">
        <f t="shared" si="21"/>
        <v>#VALUE!</v>
      </c>
      <c r="Y30" s="3" t="s">
        <v>88</v>
      </c>
      <c r="Z30" s="71" t="str">
        <f>IF('3 Förutsättningar'!F39&lt;&gt;0,'3 Förutsättningar'!F39,"")</f>
        <v/>
      </c>
      <c r="AA30" s="77">
        <v>0.51739999999999997</v>
      </c>
      <c r="AB30" s="103">
        <f t="shared" ref="AB30" si="22">IF(Z30&lt;&gt;"",Z30,AA30)</f>
        <v>0.51739999999999997</v>
      </c>
      <c r="AD30" s="76">
        <v>0.27</v>
      </c>
      <c r="AE30" s="76">
        <f t="shared" si="4"/>
        <v>2.1145438778625181E-2</v>
      </c>
      <c r="AF30" s="3">
        <f t="shared" si="5"/>
        <v>0.26958534474242701</v>
      </c>
    </row>
    <row r="31" spans="1:32" x14ac:dyDescent="0.2">
      <c r="A31" s="79" t="s">
        <v>61</v>
      </c>
      <c r="B31" s="116" t="e">
        <f>B13*B4</f>
        <v>#VALUE!</v>
      </c>
      <c r="C31" s="116" t="e">
        <f t="shared" ref="C31:G31" si="23">C13*C4</f>
        <v>#VALUE!</v>
      </c>
      <c r="D31" s="116" t="e">
        <f t="shared" si="23"/>
        <v>#VALUE!</v>
      </c>
      <c r="E31" s="116" t="e">
        <f t="shared" si="23"/>
        <v>#VALUE!</v>
      </c>
      <c r="F31" s="116" t="e">
        <f t="shared" si="23"/>
        <v>#VALUE!</v>
      </c>
      <c r="G31" s="116" t="e">
        <f t="shared" si="23"/>
        <v>#VALUE!</v>
      </c>
      <c r="I31" s="80" t="s">
        <v>61</v>
      </c>
      <c r="J31" s="117"/>
      <c r="K31" s="117"/>
      <c r="L31" s="117"/>
      <c r="M31" s="117"/>
      <c r="N31" s="117"/>
      <c r="O31" s="117"/>
      <c r="Z31" s="95"/>
      <c r="AA31" s="77"/>
      <c r="AD31" s="76">
        <v>0.28000000000000003</v>
      </c>
      <c r="AE31" s="76">
        <f t="shared" si="4"/>
        <v>2.1145438778625181E-2</v>
      </c>
      <c r="AF31" s="3">
        <f t="shared" si="5"/>
        <v>0.27958426638229317</v>
      </c>
    </row>
    <row r="32" spans="1:32" x14ac:dyDescent="0.2">
      <c r="A32" s="79" t="s">
        <v>64</v>
      </c>
      <c r="I32" s="80" t="s">
        <v>64</v>
      </c>
      <c r="Y32" s="3" t="s">
        <v>90</v>
      </c>
      <c r="Z32" s="76" t="str">
        <f>IF('3 Förutsättningar'!F42&lt;&gt;0,'3 Förutsättningar'!F42,"")</f>
        <v/>
      </c>
      <c r="AA32" s="76">
        <v>0.05</v>
      </c>
      <c r="AB32" s="106">
        <f>IF(Z32&lt;&gt;"",Z32,AA32)</f>
        <v>0.05</v>
      </c>
      <c r="AC32" s="111"/>
      <c r="AD32" s="76">
        <v>0.28999999999999998</v>
      </c>
      <c r="AE32" s="76">
        <f t="shared" si="4"/>
        <v>2.1145438778625181E-2</v>
      </c>
      <c r="AF32" s="3">
        <f t="shared" si="5"/>
        <v>0.28958325733766249</v>
      </c>
    </row>
    <row r="33" spans="1:32" x14ac:dyDescent="0.2">
      <c r="A33" s="79" t="s">
        <v>68</v>
      </c>
      <c r="I33" s="80" t="s">
        <v>68</v>
      </c>
      <c r="Y33" s="3" t="s">
        <v>91</v>
      </c>
      <c r="AB33" s="78">
        <f>(1-(1-AB32)^(1/12))</f>
        <v>4.2653187775606449E-3</v>
      </c>
      <c r="AD33" s="76">
        <v>0.3</v>
      </c>
      <c r="AE33" s="76">
        <f>AE32</f>
        <v>2.1145438778625181E-2</v>
      </c>
      <c r="AF33" s="3">
        <f t="shared" si="5"/>
        <v>0.29958231113338452</v>
      </c>
    </row>
    <row r="34" spans="1:32" x14ac:dyDescent="0.2">
      <c r="A34" s="79" t="s">
        <v>71</v>
      </c>
      <c r="B34" s="116" t="e">
        <f t="shared" ref="B34:G35" si="24">B16*B7</f>
        <v>#VALUE!</v>
      </c>
      <c r="C34" s="116" t="e">
        <f t="shared" si="24"/>
        <v>#VALUE!</v>
      </c>
      <c r="D34" s="116" t="e">
        <f t="shared" si="24"/>
        <v>#VALUE!</v>
      </c>
      <c r="E34" s="116" t="e">
        <f t="shared" si="24"/>
        <v>#VALUE!</v>
      </c>
      <c r="F34" s="116" t="e">
        <f t="shared" si="24"/>
        <v>#VALUE!</v>
      </c>
      <c r="G34" s="116" t="e">
        <f t="shared" si="24"/>
        <v>#VALUE!</v>
      </c>
      <c r="I34" s="80" t="s">
        <v>72</v>
      </c>
      <c r="J34" s="117"/>
      <c r="K34" s="117"/>
      <c r="L34" s="117"/>
      <c r="M34" s="117"/>
      <c r="N34" s="117"/>
      <c r="O34" s="117"/>
      <c r="Y34" s="3" t="s">
        <v>92</v>
      </c>
      <c r="AA34" s="78"/>
      <c r="AB34" s="109">
        <f>1-((1-AB33)^(AB11-AB10))</f>
        <v>2.1145438778625181E-2</v>
      </c>
      <c r="AD34" s="76">
        <v>0.31</v>
      </c>
      <c r="AE34" s="76">
        <f t="shared" si="4"/>
        <v>2.1145438778625181E-2</v>
      </c>
      <c r="AF34" s="3">
        <f t="shared" si="5"/>
        <v>0.30958142207646033</v>
      </c>
    </row>
    <row r="35" spans="1:32" x14ac:dyDescent="0.2">
      <c r="A35" s="83" t="s">
        <v>6</v>
      </c>
      <c r="B35" s="118" t="e">
        <f t="shared" si="24"/>
        <v>#VALUE!</v>
      </c>
      <c r="C35" s="118" t="e">
        <f t="shared" si="24"/>
        <v>#VALUE!</v>
      </c>
      <c r="D35" s="118" t="e">
        <f t="shared" si="24"/>
        <v>#VALUE!</v>
      </c>
      <c r="E35" s="118" t="e">
        <f t="shared" si="24"/>
        <v>#VALUE!</v>
      </c>
      <c r="F35" s="118" t="e">
        <f t="shared" si="24"/>
        <v>#VALUE!</v>
      </c>
      <c r="G35" s="118" t="e">
        <f t="shared" si="24"/>
        <v>#VALUE!</v>
      </c>
      <c r="I35" s="84" t="s">
        <v>6</v>
      </c>
      <c r="J35" s="119" t="e">
        <f t="shared" ref="J35:O35" si="25">(J17)*J8</f>
        <v>#VALUE!</v>
      </c>
      <c r="K35" s="119" t="e">
        <f t="shared" si="25"/>
        <v>#VALUE!</v>
      </c>
      <c r="L35" s="119" t="e">
        <f t="shared" si="25"/>
        <v>#VALUE!</v>
      </c>
      <c r="M35" s="119" t="e">
        <f t="shared" si="25"/>
        <v>#VALUE!</v>
      </c>
      <c r="N35" s="119" t="e">
        <f t="shared" si="25"/>
        <v>#VALUE!</v>
      </c>
      <c r="O35" s="119" t="e">
        <f t="shared" si="25"/>
        <v>#VALUE!</v>
      </c>
      <c r="Y35" s="3" t="s">
        <v>93</v>
      </c>
      <c r="AA35" s="78"/>
      <c r="AB35" s="109">
        <f>1-((1-AB33)^(12-(AB11-AB10)))</f>
        <v>2.9477884013097144E-2</v>
      </c>
      <c r="AC35" s="95"/>
      <c r="AD35" s="76">
        <v>0.32</v>
      </c>
      <c r="AE35" s="76">
        <f t="shared" si="4"/>
        <v>2.1145438778625181E-2</v>
      </c>
      <c r="AF35" s="3">
        <f t="shared" si="5"/>
        <v>0.31958058514140697</v>
      </c>
    </row>
    <row r="36" spans="1:32" x14ac:dyDescent="0.2">
      <c r="B36" s="120" t="e">
        <f t="shared" ref="B36:G36" si="26">SUM(B31:B35)</f>
        <v>#VALUE!</v>
      </c>
      <c r="C36" s="120" t="e">
        <f t="shared" si="26"/>
        <v>#VALUE!</v>
      </c>
      <c r="D36" s="120" t="e">
        <f t="shared" si="26"/>
        <v>#VALUE!</v>
      </c>
      <c r="E36" s="120" t="e">
        <f t="shared" si="26"/>
        <v>#VALUE!</v>
      </c>
      <c r="F36" s="120" t="e">
        <f t="shared" si="26"/>
        <v>#VALUE!</v>
      </c>
      <c r="G36" s="120" t="e">
        <f t="shared" si="26"/>
        <v>#VALUE!</v>
      </c>
      <c r="J36" s="120" t="e">
        <f t="shared" ref="J36:O36" si="27">J30+J35</f>
        <v>#VALUE!</v>
      </c>
      <c r="K36" s="120" t="e">
        <f t="shared" si="27"/>
        <v>#VALUE!</v>
      </c>
      <c r="L36" s="120" t="e">
        <f t="shared" si="27"/>
        <v>#VALUE!</v>
      </c>
      <c r="M36" s="120" t="e">
        <f t="shared" si="27"/>
        <v>#VALUE!</v>
      </c>
      <c r="N36" s="120" t="e">
        <f t="shared" si="27"/>
        <v>#VALUE!</v>
      </c>
      <c r="O36" s="120" t="e">
        <f t="shared" si="27"/>
        <v>#VALUE!</v>
      </c>
      <c r="AC36" s="95"/>
      <c r="AD36" s="76">
        <v>0.33</v>
      </c>
      <c r="AE36" s="76">
        <f t="shared" si="4"/>
        <v>2.1145438778625181E-2</v>
      </c>
      <c r="AF36" s="3">
        <f t="shared" si="5"/>
        <v>0.3295797958752088</v>
      </c>
    </row>
    <row r="37" spans="1:32" x14ac:dyDescent="0.2">
      <c r="A37" s="79" t="s">
        <v>106</v>
      </c>
      <c r="B37" s="79"/>
      <c r="C37" s="79"/>
      <c r="D37" s="79"/>
      <c r="E37" s="79"/>
      <c r="F37" s="79"/>
      <c r="G37" s="79"/>
      <c r="I37" s="80" t="s">
        <v>106</v>
      </c>
      <c r="J37" s="80"/>
      <c r="K37" s="80"/>
      <c r="L37" s="80"/>
      <c r="M37" s="80"/>
      <c r="N37" s="80"/>
      <c r="O37" s="80"/>
      <c r="Y37" s="3" t="s">
        <v>94</v>
      </c>
      <c r="AB37" s="94" t="e">
        <f>AB38/AB26-AB38</f>
        <v>#VALUE!</v>
      </c>
      <c r="AC37" s="95" t="e">
        <f>(AB45/(1+(1-AB25)*AB28)*(AB25))/(AC27+1)</f>
        <v>#VALUE!</v>
      </c>
      <c r="AD37" s="76">
        <v>0.34</v>
      </c>
      <c r="AE37" s="76">
        <f t="shared" si="4"/>
        <v>2.1145438778625181E-2</v>
      </c>
      <c r="AF37" s="3">
        <f t="shared" si="5"/>
        <v>0.3395790503180604</v>
      </c>
    </row>
    <row r="38" spans="1:32" x14ac:dyDescent="0.2">
      <c r="A38" s="83"/>
      <c r="B38" s="83" t="s">
        <v>39</v>
      </c>
      <c r="C38" s="83" t="s">
        <v>40</v>
      </c>
      <c r="D38" s="83" t="s">
        <v>41</v>
      </c>
      <c r="E38" s="83" t="s">
        <v>42</v>
      </c>
      <c r="F38" s="83" t="s">
        <v>43</v>
      </c>
      <c r="G38" s="83" t="s">
        <v>44</v>
      </c>
      <c r="I38" s="84"/>
      <c r="J38" s="85" t="s">
        <v>39</v>
      </c>
      <c r="K38" s="85" t="s">
        <v>40</v>
      </c>
      <c r="L38" s="85" t="s">
        <v>41</v>
      </c>
      <c r="M38" s="85" t="s">
        <v>42</v>
      </c>
      <c r="N38" s="85" t="s">
        <v>43</v>
      </c>
      <c r="O38" s="85" t="s">
        <v>44</v>
      </c>
      <c r="Y38" s="3" t="s">
        <v>95</v>
      </c>
      <c r="AB38" s="94" t="e">
        <f>(AB45/(1+(1-AB25)*AB28)*(AB25))*AB26</f>
        <v>#VALUE!</v>
      </c>
      <c r="AC38" s="95" t="e">
        <f>AC27*AC37</f>
        <v>#VALUE!</v>
      </c>
      <c r="AD38" s="76">
        <v>0.35</v>
      </c>
      <c r="AE38" s="76">
        <f t="shared" si="4"/>
        <v>2.1145438778625181E-2</v>
      </c>
      <c r="AF38" s="3">
        <f t="shared" si="5"/>
        <v>0.34957834493692225</v>
      </c>
    </row>
    <row r="39" spans="1:32" x14ac:dyDescent="0.2">
      <c r="A39" s="79" t="s">
        <v>57</v>
      </c>
      <c r="B39" s="79"/>
      <c r="C39" s="79"/>
      <c r="D39" s="79"/>
      <c r="E39" s="79"/>
      <c r="F39" s="79"/>
      <c r="G39" s="79"/>
      <c r="I39" s="80" t="s">
        <v>58</v>
      </c>
      <c r="J39" s="121" t="e">
        <f t="shared" ref="J39:O39" si="28">$AB$34-J21*$AB$34*J21/(J21+$AB$34)+$AB$35</f>
        <v>#VALUE!</v>
      </c>
      <c r="K39" s="121" t="e">
        <f t="shared" si="28"/>
        <v>#VALUE!</v>
      </c>
      <c r="L39" s="121" t="e">
        <f t="shared" si="28"/>
        <v>#VALUE!</v>
      </c>
      <c r="M39" s="121" t="e">
        <f t="shared" si="28"/>
        <v>#VALUE!</v>
      </c>
      <c r="N39" s="121" t="e">
        <f t="shared" si="28"/>
        <v>#VALUE!</v>
      </c>
      <c r="O39" s="121" t="e">
        <f t="shared" si="28"/>
        <v>#VALUE!</v>
      </c>
      <c r="Q39" s="3" t="s">
        <v>107</v>
      </c>
      <c r="S39" s="3">
        <v>100</v>
      </c>
      <c r="Y39" s="3" t="s">
        <v>96</v>
      </c>
      <c r="AB39" s="94" t="e">
        <f>AB45/(1+(1-AB25)*AB28)*(1-AB25)</f>
        <v>#VALUE!</v>
      </c>
      <c r="AC39" s="95"/>
      <c r="AD39" s="76">
        <v>0.36</v>
      </c>
      <c r="AE39" s="76">
        <f t="shared" si="4"/>
        <v>2.1145438778625181E-2</v>
      </c>
      <c r="AF39" s="3">
        <f t="shared" si="5"/>
        <v>0.35957767656953621</v>
      </c>
    </row>
    <row r="40" spans="1:32" x14ac:dyDescent="0.2">
      <c r="A40" s="79" t="s">
        <v>61</v>
      </c>
      <c r="B40" s="122" t="e">
        <f t="shared" ref="B40:G40" si="29">$AB$34-B22*$AB$34*B22/(B22+$AB$34)+$AB$35</f>
        <v>#VALUE!</v>
      </c>
      <c r="C40" s="122" t="e">
        <f t="shared" si="29"/>
        <v>#VALUE!</v>
      </c>
      <c r="D40" s="122" t="e">
        <f t="shared" si="29"/>
        <v>#VALUE!</v>
      </c>
      <c r="E40" s="122" t="e">
        <f t="shared" si="29"/>
        <v>#VALUE!</v>
      </c>
      <c r="F40" s="122" t="e">
        <f t="shared" si="29"/>
        <v>#VALUE!</v>
      </c>
      <c r="G40" s="122" t="e">
        <f t="shared" si="29"/>
        <v>#VALUE!</v>
      </c>
      <c r="I40" s="80" t="s">
        <v>61</v>
      </c>
      <c r="J40" s="80"/>
      <c r="K40" s="80"/>
      <c r="L40" s="80"/>
      <c r="M40" s="80"/>
      <c r="N40" s="80"/>
      <c r="O40" s="80"/>
      <c r="Q40" s="3" t="s">
        <v>108</v>
      </c>
      <c r="S40" s="3">
        <v>135.56310829593718</v>
      </c>
      <c r="Y40" s="3" t="s">
        <v>97</v>
      </c>
      <c r="AB40" s="94" t="e">
        <f>AB39*AB28</f>
        <v>#VALUE!</v>
      </c>
      <c r="AC40" s="95"/>
      <c r="AD40" s="76">
        <v>0.37</v>
      </c>
      <c r="AE40" s="76">
        <f t="shared" si="4"/>
        <v>2.1145438778625181E-2</v>
      </c>
      <c r="AF40" s="3">
        <f t="shared" si="5"/>
        <v>0.36957704237702832</v>
      </c>
    </row>
    <row r="41" spans="1:32" x14ac:dyDescent="0.2">
      <c r="A41" s="79" t="s">
        <v>64</v>
      </c>
      <c r="I41" s="80" t="s">
        <v>64</v>
      </c>
      <c r="AB41" s="95"/>
      <c r="AC41" s="95"/>
      <c r="AD41" s="76">
        <v>0.38</v>
      </c>
      <c r="AE41" s="76">
        <f t="shared" si="4"/>
        <v>2.1145438778625181E-2</v>
      </c>
      <c r="AF41" s="3">
        <f t="shared" si="5"/>
        <v>0.37957643980360156</v>
      </c>
    </row>
    <row r="42" spans="1:32" x14ac:dyDescent="0.2">
      <c r="A42" s="79" t="s">
        <v>68</v>
      </c>
      <c r="I42" s="80" t="s">
        <v>68</v>
      </c>
      <c r="Y42" s="3" t="s">
        <v>100</v>
      </c>
      <c r="AB42" s="103" t="e">
        <f>(B8+J8)/((K4/(K4+K7))*J3)</f>
        <v>#VALUE!</v>
      </c>
      <c r="AC42" s="95"/>
      <c r="AD42" s="76">
        <v>0.39</v>
      </c>
      <c r="AE42" s="76">
        <f t="shared" si="4"/>
        <v>2.1145438778625181E-2</v>
      </c>
      <c r="AF42" s="3">
        <f t="shared" si="5"/>
        <v>0.38957586654211013</v>
      </c>
    </row>
    <row r="43" spans="1:32" x14ac:dyDescent="0.2">
      <c r="A43" s="79" t="s">
        <v>71</v>
      </c>
      <c r="B43" s="122" t="e">
        <f t="shared" ref="B43:G44" si="30">$AB$34-B25*$AB$34*B25/(B25+$AB$34)+$AB$35</f>
        <v>#VALUE!</v>
      </c>
      <c r="C43" s="122" t="e">
        <f t="shared" si="30"/>
        <v>#VALUE!</v>
      </c>
      <c r="D43" s="122" t="e">
        <f t="shared" si="30"/>
        <v>#VALUE!</v>
      </c>
      <c r="E43" s="122" t="e">
        <f t="shared" si="30"/>
        <v>#VALUE!</v>
      </c>
      <c r="F43" s="122" t="e">
        <f t="shared" si="30"/>
        <v>#VALUE!</v>
      </c>
      <c r="G43" s="122" t="e">
        <f t="shared" si="30"/>
        <v>#VALUE!</v>
      </c>
      <c r="I43" s="80" t="s">
        <v>72</v>
      </c>
      <c r="J43" s="121"/>
      <c r="K43" s="121"/>
      <c r="L43" s="121"/>
      <c r="M43" s="121"/>
      <c r="N43" s="121"/>
      <c r="O43" s="121"/>
      <c r="Q43" s="3" t="s">
        <v>54</v>
      </c>
      <c r="R43" s="3">
        <f>30/S40</f>
        <v>0.22129914529924583</v>
      </c>
      <c r="S43" s="3">
        <f>R43*S40</f>
        <v>30</v>
      </c>
      <c r="AD43" s="76">
        <v>0.4</v>
      </c>
      <c r="AE43" s="76">
        <f t="shared" si="4"/>
        <v>2.1145438778625181E-2</v>
      </c>
      <c r="AF43" s="3">
        <f t="shared" si="5"/>
        <v>0.39957532050453898</v>
      </c>
    </row>
    <row r="44" spans="1:32" x14ac:dyDescent="0.2">
      <c r="A44" s="83" t="s">
        <v>6</v>
      </c>
      <c r="B44" s="123" t="e">
        <f t="shared" si="30"/>
        <v>#VALUE!</v>
      </c>
      <c r="C44" s="123" t="e">
        <f t="shared" si="30"/>
        <v>#VALUE!</v>
      </c>
      <c r="D44" s="123" t="e">
        <f t="shared" si="30"/>
        <v>#VALUE!</v>
      </c>
      <c r="E44" s="123" t="e">
        <f t="shared" si="30"/>
        <v>#VALUE!</v>
      </c>
      <c r="F44" s="123" t="e">
        <f t="shared" si="30"/>
        <v>#VALUE!</v>
      </c>
      <c r="G44" s="123" t="e">
        <f t="shared" si="30"/>
        <v>#VALUE!</v>
      </c>
      <c r="I44" s="84" t="s">
        <v>6</v>
      </c>
      <c r="J44" s="124" t="e">
        <f t="shared" ref="J44:O44" si="31">$AB$34-J26*$AB$34*J26/(J26+$AB$34)+$AB$35</f>
        <v>#VALUE!</v>
      </c>
      <c r="K44" s="124" t="e">
        <f t="shared" si="31"/>
        <v>#VALUE!</v>
      </c>
      <c r="L44" s="124" t="e">
        <f t="shared" si="31"/>
        <v>#VALUE!</v>
      </c>
      <c r="M44" s="124" t="e">
        <f t="shared" si="31"/>
        <v>#VALUE!</v>
      </c>
      <c r="N44" s="124" t="e">
        <f t="shared" si="31"/>
        <v>#VALUE!</v>
      </c>
      <c r="O44" s="124" t="e">
        <f t="shared" si="31"/>
        <v>#VALUE!</v>
      </c>
      <c r="Q44" s="3" t="s">
        <v>52</v>
      </c>
      <c r="R44" s="71">
        <f>LOOKUP(R43,$AF:$AF,$AD:$AD)</f>
        <v>0.22</v>
      </c>
      <c r="Y44" s="87" t="s">
        <v>102</v>
      </c>
      <c r="Z44" s="87"/>
      <c r="AA44" s="87"/>
      <c r="AB44" s="87"/>
      <c r="AD44" s="76">
        <v>0.41</v>
      </c>
      <c r="AE44" s="76">
        <f t="shared" si="4"/>
        <v>2.1145438778625181E-2</v>
      </c>
      <c r="AF44" s="3">
        <f t="shared" si="5"/>
        <v>0.40957479979659073</v>
      </c>
    </row>
    <row r="45" spans="1:32" x14ac:dyDescent="0.2">
      <c r="Q45" s="3" t="s">
        <v>109</v>
      </c>
      <c r="R45" s="125">
        <f>$AB$32-R44*$AB$32*R44/(R44+$AB$32)</f>
        <v>4.1037037037037039E-2</v>
      </c>
      <c r="S45" s="3">
        <f>R45*S40</f>
        <v>5.563108295996237</v>
      </c>
      <c r="Y45" s="3" t="s">
        <v>103</v>
      </c>
      <c r="AB45" s="120" t="e">
        <f>AB18/(1-AB34)+SUM(AB20:AB23)</f>
        <v>#VALUE!</v>
      </c>
      <c r="AD45" s="76">
        <v>0.42</v>
      </c>
      <c r="AE45" s="76">
        <f t="shared" si="4"/>
        <v>2.1145438778625181E-2</v>
      </c>
      <c r="AF45" s="3">
        <f t="shared" si="5"/>
        <v>0.41957430269573004</v>
      </c>
    </row>
    <row r="46" spans="1:32" x14ac:dyDescent="0.2">
      <c r="A46" s="79" t="s">
        <v>110</v>
      </c>
      <c r="B46" s="79"/>
      <c r="C46" s="79"/>
      <c r="D46" s="79"/>
      <c r="E46" s="79"/>
      <c r="F46" s="79"/>
      <c r="G46" s="79"/>
      <c r="I46" s="80" t="s">
        <v>111</v>
      </c>
      <c r="J46" s="80"/>
      <c r="K46" s="80"/>
      <c r="L46" s="80"/>
      <c r="M46" s="80"/>
      <c r="N46" s="80"/>
      <c r="O46" s="80"/>
      <c r="S46" s="3">
        <f>S39+S43+S45</f>
        <v>135.56310829599624</v>
      </c>
      <c r="T46" s="3">
        <f>S40-S46</f>
        <v>-5.9060312196379527E-11</v>
      </c>
      <c r="Y46" s="3" t="s">
        <v>5</v>
      </c>
      <c r="AB46" s="3" t="e">
        <f>SUM(AB20:AB23)/AB45</f>
        <v>#VALUE!</v>
      </c>
      <c r="AD46" s="76">
        <v>0.43</v>
      </c>
      <c r="AE46" s="76">
        <f t="shared" si="4"/>
        <v>2.1145438778625181E-2</v>
      </c>
      <c r="AF46" s="3">
        <f t="shared" si="5"/>
        <v>0.4295738276321468</v>
      </c>
    </row>
    <row r="47" spans="1:32" x14ac:dyDescent="0.2">
      <c r="A47" s="83"/>
      <c r="B47" s="83" t="s">
        <v>39</v>
      </c>
      <c r="C47" s="83" t="s">
        <v>40</v>
      </c>
      <c r="D47" s="83" t="s">
        <v>41</v>
      </c>
      <c r="E47" s="83" t="s">
        <v>42</v>
      </c>
      <c r="F47" s="83" t="s">
        <v>43</v>
      </c>
      <c r="G47" s="83" t="s">
        <v>44</v>
      </c>
      <c r="I47" s="84"/>
      <c r="J47" s="85" t="s">
        <v>39</v>
      </c>
      <c r="K47" s="85" t="s">
        <v>40</v>
      </c>
      <c r="L47" s="85" t="s">
        <v>41</v>
      </c>
      <c r="M47" s="85" t="s">
        <v>42</v>
      </c>
      <c r="N47" s="85" t="s">
        <v>43</v>
      </c>
      <c r="O47" s="85" t="s">
        <v>44</v>
      </c>
      <c r="Y47" s="3" t="s">
        <v>104</v>
      </c>
      <c r="AB47" s="78" t="e">
        <f>IF(AB46&gt;0,LOOKUP(ROUNDUP(AB46,2),$AF:$AF,$AD:$AD),0)</f>
        <v>#VALUE!</v>
      </c>
      <c r="AD47" s="76">
        <v>0.44</v>
      </c>
      <c r="AE47" s="76">
        <f t="shared" si="4"/>
        <v>2.1145438778625181E-2</v>
      </c>
      <c r="AF47" s="3">
        <f t="shared" si="5"/>
        <v>0.43957337317219719</v>
      </c>
    </row>
    <row r="48" spans="1:32" x14ac:dyDescent="0.2">
      <c r="A48" s="79" t="s">
        <v>57</v>
      </c>
      <c r="B48" s="114" t="e">
        <f t="shared" ref="B48:G48" si="32">SUM(B49:B52)</f>
        <v>#VALUE!</v>
      </c>
      <c r="C48" s="114" t="e">
        <f t="shared" si="32"/>
        <v>#VALUE!</v>
      </c>
      <c r="D48" s="114" t="e">
        <f t="shared" si="32"/>
        <v>#VALUE!</v>
      </c>
      <c r="E48" s="114" t="e">
        <f t="shared" si="32"/>
        <v>#VALUE!</v>
      </c>
      <c r="F48" s="114" t="e">
        <f t="shared" si="32"/>
        <v>#VALUE!</v>
      </c>
      <c r="G48" s="114" t="e">
        <f t="shared" si="32"/>
        <v>#VALUE!</v>
      </c>
      <c r="I48" s="80" t="s">
        <v>101</v>
      </c>
      <c r="J48" s="115" t="e">
        <f t="shared" ref="J48:O48" si="33">J39*J3</f>
        <v>#VALUE!</v>
      </c>
      <c r="K48" s="115" t="e">
        <f t="shared" si="33"/>
        <v>#VALUE!</v>
      </c>
      <c r="L48" s="115" t="e">
        <f t="shared" si="33"/>
        <v>#VALUE!</v>
      </c>
      <c r="M48" s="115" t="e">
        <f t="shared" si="33"/>
        <v>#VALUE!</v>
      </c>
      <c r="N48" s="115" t="e">
        <f t="shared" si="33"/>
        <v>#VALUE!</v>
      </c>
      <c r="O48" s="115" t="e">
        <f t="shared" si="33"/>
        <v>#VALUE!</v>
      </c>
      <c r="Y48" s="3" t="s">
        <v>105</v>
      </c>
      <c r="AB48" s="111" t="e">
        <f>$AB$34-AB47*$AB$34*AB47/(AB47+$AB$34)</f>
        <v>#VALUE!</v>
      </c>
      <c r="AD48" s="76">
        <v>0.45</v>
      </c>
      <c r="AE48" s="76">
        <f t="shared" si="4"/>
        <v>2.1145438778625181E-2</v>
      </c>
      <c r="AF48" s="3">
        <f t="shared" si="5"/>
        <v>0.44957293800395298</v>
      </c>
    </row>
    <row r="49" spans="1:32" x14ac:dyDescent="0.2">
      <c r="A49" s="79" t="s">
        <v>61</v>
      </c>
      <c r="B49" s="116" t="e">
        <f t="shared" ref="B49:G49" si="34">B40*B4</f>
        <v>#VALUE!</v>
      </c>
      <c r="C49" s="116" t="e">
        <f t="shared" si="34"/>
        <v>#VALUE!</v>
      </c>
      <c r="D49" s="116" t="e">
        <f t="shared" si="34"/>
        <v>#VALUE!</v>
      </c>
      <c r="E49" s="116" t="e">
        <f t="shared" si="34"/>
        <v>#VALUE!</v>
      </c>
      <c r="F49" s="116" t="e">
        <f t="shared" si="34"/>
        <v>#VALUE!</v>
      </c>
      <c r="G49" s="116" t="e">
        <f t="shared" si="34"/>
        <v>#VALUE!</v>
      </c>
      <c r="I49" s="80" t="s">
        <v>61</v>
      </c>
      <c r="J49" s="117"/>
      <c r="K49" s="117"/>
      <c r="L49" s="117"/>
      <c r="M49" s="117"/>
      <c r="N49" s="117"/>
      <c r="O49" s="117"/>
      <c r="AD49" s="76">
        <v>0.46</v>
      </c>
      <c r="AE49" s="76">
        <f t="shared" si="4"/>
        <v>2.1145438778625181E-2</v>
      </c>
      <c r="AF49" s="3">
        <f t="shared" si="5"/>
        <v>0.45957252092455292</v>
      </c>
    </row>
    <row r="50" spans="1:32" x14ac:dyDescent="0.2">
      <c r="A50" s="79" t="s">
        <v>64</v>
      </c>
      <c r="I50" s="80" t="s">
        <v>64</v>
      </c>
      <c r="AD50" s="76">
        <v>0.47</v>
      </c>
      <c r="AE50" s="76">
        <f t="shared" si="4"/>
        <v>2.1145438778625181E-2</v>
      </c>
      <c r="AF50" s="3">
        <f t="shared" si="5"/>
        <v>0.46957212082909966</v>
      </c>
    </row>
    <row r="51" spans="1:32" x14ac:dyDescent="0.2">
      <c r="A51" s="79" t="s">
        <v>68</v>
      </c>
      <c r="I51" s="80" t="s">
        <v>68</v>
      </c>
      <c r="AD51" s="76">
        <v>0.48</v>
      </c>
      <c r="AE51" s="76">
        <f t="shared" si="4"/>
        <v>2.1145438778625181E-2</v>
      </c>
      <c r="AF51" s="3">
        <f t="shared" si="5"/>
        <v>0.47957173670088554</v>
      </c>
    </row>
    <row r="52" spans="1:32" x14ac:dyDescent="0.2">
      <c r="A52" s="79" t="s">
        <v>71</v>
      </c>
      <c r="B52" s="116" t="e">
        <f t="shared" ref="B52:G53" si="35">B43*B7</f>
        <v>#VALUE!</v>
      </c>
      <c r="C52" s="116" t="e">
        <f t="shared" si="35"/>
        <v>#VALUE!</v>
      </c>
      <c r="D52" s="116" t="e">
        <f t="shared" si="35"/>
        <v>#VALUE!</v>
      </c>
      <c r="E52" s="116" t="e">
        <f t="shared" si="35"/>
        <v>#VALUE!</v>
      </c>
      <c r="F52" s="116" t="e">
        <f t="shared" si="35"/>
        <v>#VALUE!</v>
      </c>
      <c r="G52" s="116" t="e">
        <f t="shared" si="35"/>
        <v>#VALUE!</v>
      </c>
      <c r="I52" s="80" t="s">
        <v>72</v>
      </c>
      <c r="J52" s="117"/>
      <c r="K52" s="117"/>
      <c r="L52" s="117"/>
      <c r="M52" s="117"/>
      <c r="N52" s="117"/>
      <c r="O52" s="117"/>
      <c r="AD52" s="76">
        <v>0.49</v>
      </c>
      <c r="AE52" s="76">
        <f t="shared" si="4"/>
        <v>2.1145438778625181E-2</v>
      </c>
      <c r="AF52" s="3">
        <f t="shared" si="5"/>
        <v>0.48957136760276604</v>
      </c>
    </row>
    <row r="53" spans="1:32" x14ac:dyDescent="0.2">
      <c r="A53" s="83" t="s">
        <v>6</v>
      </c>
      <c r="B53" s="118" t="e">
        <f t="shared" si="35"/>
        <v>#VALUE!</v>
      </c>
      <c r="C53" s="118" t="e">
        <f t="shared" si="35"/>
        <v>#VALUE!</v>
      </c>
      <c r="D53" s="118" t="e">
        <f t="shared" si="35"/>
        <v>#VALUE!</v>
      </c>
      <c r="E53" s="118" t="e">
        <f t="shared" si="35"/>
        <v>#VALUE!</v>
      </c>
      <c r="F53" s="118" t="e">
        <f t="shared" si="35"/>
        <v>#VALUE!</v>
      </c>
      <c r="G53" s="118" t="e">
        <f t="shared" si="35"/>
        <v>#VALUE!</v>
      </c>
      <c r="I53" s="84" t="s">
        <v>6</v>
      </c>
      <c r="J53" s="119" t="e">
        <f t="shared" ref="J53:O53" si="36">J8*J44</f>
        <v>#VALUE!</v>
      </c>
      <c r="K53" s="119" t="e">
        <f t="shared" si="36"/>
        <v>#VALUE!</v>
      </c>
      <c r="L53" s="119" t="e">
        <f t="shared" si="36"/>
        <v>#VALUE!</v>
      </c>
      <c r="M53" s="119" t="e">
        <f t="shared" si="36"/>
        <v>#VALUE!</v>
      </c>
      <c r="N53" s="119" t="e">
        <f t="shared" si="36"/>
        <v>#VALUE!</v>
      </c>
      <c r="O53" s="119" t="e">
        <f t="shared" si="36"/>
        <v>#VALUE!</v>
      </c>
      <c r="AD53" s="76">
        <v>0.5</v>
      </c>
      <c r="AE53" s="76">
        <f t="shared" si="4"/>
        <v>2.1145438778625181E-2</v>
      </c>
      <c r="AF53" s="3">
        <f t="shared" si="5"/>
        <v>0.49957101266952608</v>
      </c>
    </row>
    <row r="54" spans="1:32" x14ac:dyDescent="0.2">
      <c r="B54" s="120" t="e">
        <f t="shared" ref="B54:G54" si="37">SUM(B49:B53)</f>
        <v>#VALUE!</v>
      </c>
      <c r="C54" s="120" t="e">
        <f t="shared" si="37"/>
        <v>#VALUE!</v>
      </c>
      <c r="D54" s="120" t="e">
        <f t="shared" si="37"/>
        <v>#VALUE!</v>
      </c>
      <c r="E54" s="120" t="e">
        <f t="shared" si="37"/>
        <v>#VALUE!</v>
      </c>
      <c r="F54" s="120" t="e">
        <f t="shared" si="37"/>
        <v>#VALUE!</v>
      </c>
      <c r="G54" s="120" t="e">
        <f t="shared" si="37"/>
        <v>#VALUE!</v>
      </c>
      <c r="J54" s="120" t="e">
        <f t="shared" ref="J54:O54" si="38">J48+J53</f>
        <v>#VALUE!</v>
      </c>
      <c r="K54" s="120" t="e">
        <f t="shared" si="38"/>
        <v>#VALUE!</v>
      </c>
      <c r="L54" s="120" t="e">
        <f t="shared" si="38"/>
        <v>#VALUE!</v>
      </c>
      <c r="M54" s="120" t="e">
        <f t="shared" si="38"/>
        <v>#VALUE!</v>
      </c>
      <c r="N54" s="120" t="e">
        <f t="shared" si="38"/>
        <v>#VALUE!</v>
      </c>
      <c r="O54" s="120" t="e">
        <f t="shared" si="38"/>
        <v>#VALUE!</v>
      </c>
      <c r="AD54" s="76">
        <v>0.51</v>
      </c>
      <c r="AE54" s="76">
        <f t="shared" si="4"/>
        <v>2.1145438778625181E-2</v>
      </c>
      <c r="AF54" s="3">
        <f t="shared" si="5"/>
        <v>0.50957067110110921</v>
      </c>
    </row>
    <row r="55" spans="1:32" x14ac:dyDescent="0.2">
      <c r="A55" s="79" t="s">
        <v>112</v>
      </c>
      <c r="B55" s="79"/>
      <c r="C55" s="79"/>
      <c r="D55" s="79"/>
      <c r="E55" s="79"/>
      <c r="F55" s="79"/>
      <c r="G55" s="79"/>
      <c r="I55" s="80" t="s">
        <v>113</v>
      </c>
      <c r="J55" s="80"/>
      <c r="K55" s="80"/>
      <c r="L55" s="80"/>
      <c r="M55" s="80"/>
      <c r="N55" s="80"/>
      <c r="O55" s="80"/>
      <c r="AD55" s="76">
        <v>0.52</v>
      </c>
      <c r="AE55" s="76">
        <f t="shared" si="4"/>
        <v>2.1145438778625181E-2</v>
      </c>
      <c r="AF55" s="3">
        <f t="shared" si="5"/>
        <v>0.51957034215659681</v>
      </c>
    </row>
    <row r="56" spans="1:32" x14ac:dyDescent="0.2">
      <c r="A56" s="83"/>
      <c r="B56" s="83" t="s">
        <v>39</v>
      </c>
      <c r="C56" s="83" t="s">
        <v>40</v>
      </c>
      <c r="D56" s="83" t="s">
        <v>41</v>
      </c>
      <c r="E56" s="83" t="s">
        <v>42</v>
      </c>
      <c r="F56" s="83" t="s">
        <v>43</v>
      </c>
      <c r="G56" s="83" t="s">
        <v>44</v>
      </c>
      <c r="I56" s="84"/>
      <c r="J56" s="85" t="s">
        <v>39</v>
      </c>
      <c r="K56" s="85" t="s">
        <v>40</v>
      </c>
      <c r="L56" s="85" t="s">
        <v>41</v>
      </c>
      <c r="M56" s="85" t="s">
        <v>42</v>
      </c>
      <c r="N56" s="85" t="s">
        <v>43</v>
      </c>
      <c r="O56" s="85" t="s">
        <v>44</v>
      </c>
      <c r="AD56" s="76">
        <v>0.53</v>
      </c>
      <c r="AE56" s="76">
        <f t="shared" si="4"/>
        <v>2.1145438778625181E-2</v>
      </c>
      <c r="AF56" s="3">
        <f t="shared" si="5"/>
        <v>0.52957002514884333</v>
      </c>
    </row>
    <row r="57" spans="1:32" x14ac:dyDescent="0.2">
      <c r="A57" s="79" t="s">
        <v>57</v>
      </c>
      <c r="B57" s="114" t="e">
        <f t="shared" ref="B57:G57" si="39">SUM(B58:B61)</f>
        <v>#VALUE!</v>
      </c>
      <c r="C57" s="114" t="e">
        <f t="shared" si="39"/>
        <v>#VALUE!</v>
      </c>
      <c r="D57" s="114" t="e">
        <f t="shared" si="39"/>
        <v>#VALUE!</v>
      </c>
      <c r="E57" s="114" t="e">
        <f t="shared" si="39"/>
        <v>#VALUE!</v>
      </c>
      <c r="F57" s="114" t="e">
        <f t="shared" si="39"/>
        <v>#VALUE!</v>
      </c>
      <c r="G57" s="114" t="e">
        <f t="shared" si="39"/>
        <v>#VALUE!</v>
      </c>
      <c r="I57" s="80" t="s">
        <v>58</v>
      </c>
      <c r="J57" s="117" t="e">
        <f t="shared" ref="J57:O57" si="40">(J39+J12)*J3</f>
        <v>#VALUE!</v>
      </c>
      <c r="K57" s="117" t="e">
        <f t="shared" si="40"/>
        <v>#VALUE!</v>
      </c>
      <c r="L57" s="117" t="e">
        <f t="shared" si="40"/>
        <v>#VALUE!</v>
      </c>
      <c r="M57" s="117" t="e">
        <f t="shared" si="40"/>
        <v>#VALUE!</v>
      </c>
      <c r="N57" s="117" t="e">
        <f t="shared" si="40"/>
        <v>#VALUE!</v>
      </c>
      <c r="O57" s="117" t="e">
        <f t="shared" si="40"/>
        <v>#VALUE!</v>
      </c>
      <c r="AD57" s="76">
        <v>0.54</v>
      </c>
      <c r="AE57" s="76">
        <f t="shared" si="4"/>
        <v>2.1145438778625181E-2</v>
      </c>
      <c r="AF57" s="3">
        <f t="shared" si="5"/>
        <v>0.53956971943968501</v>
      </c>
    </row>
    <row r="58" spans="1:32" x14ac:dyDescent="0.2">
      <c r="A58" s="79" t="s">
        <v>61</v>
      </c>
      <c r="B58" s="116" t="e">
        <f>(B40+B13)*B4</f>
        <v>#VALUE!</v>
      </c>
      <c r="C58" s="116" t="e">
        <f>(C40+C13)*C4</f>
        <v>#VALUE!</v>
      </c>
      <c r="D58" s="116" t="e">
        <f t="shared" ref="D58:G58" si="41">(D40+D13)*D4</f>
        <v>#VALUE!</v>
      </c>
      <c r="E58" s="116" t="e">
        <f t="shared" si="41"/>
        <v>#VALUE!</v>
      </c>
      <c r="F58" s="116" t="e">
        <f t="shared" si="41"/>
        <v>#VALUE!</v>
      </c>
      <c r="G58" s="116" t="e">
        <f t="shared" si="41"/>
        <v>#VALUE!</v>
      </c>
      <c r="I58" s="80" t="s">
        <v>61</v>
      </c>
      <c r="J58" s="117"/>
      <c r="K58" s="117"/>
      <c r="L58" s="117"/>
      <c r="M58" s="117"/>
      <c r="N58" s="117"/>
      <c r="O58" s="117"/>
      <c r="AD58" s="76">
        <v>0.55000000000000004</v>
      </c>
      <c r="AE58" s="76">
        <f t="shared" si="4"/>
        <v>2.1145438778625181E-2</v>
      </c>
      <c r="AF58" s="3">
        <f t="shared" si="5"/>
        <v>0.54956942443565127</v>
      </c>
    </row>
    <row r="59" spans="1:32" x14ac:dyDescent="0.2">
      <c r="A59" s="79" t="s">
        <v>64</v>
      </c>
      <c r="I59" s="80" t="s">
        <v>64</v>
      </c>
      <c r="AD59" s="76">
        <v>0.56000000000000005</v>
      </c>
      <c r="AE59" s="76">
        <f t="shared" si="4"/>
        <v>2.1145438778625181E-2</v>
      </c>
      <c r="AF59" s="3">
        <f t="shared" si="5"/>
        <v>0.55956913958412036</v>
      </c>
    </row>
    <row r="60" spans="1:32" x14ac:dyDescent="0.2">
      <c r="A60" s="79" t="s">
        <v>68</v>
      </c>
      <c r="I60" s="80" t="s">
        <v>68</v>
      </c>
      <c r="AD60" s="76">
        <v>0.56999999999999995</v>
      </c>
      <c r="AE60" s="76">
        <f t="shared" si="4"/>
        <v>2.1145438778625181E-2</v>
      </c>
      <c r="AF60" s="3">
        <f t="shared" si="5"/>
        <v>0.56956886436986343</v>
      </c>
    </row>
    <row r="61" spans="1:32" x14ac:dyDescent="0.2">
      <c r="A61" s="79" t="s">
        <v>71</v>
      </c>
      <c r="B61" s="116" t="e">
        <f t="shared" ref="B61:G62" si="42">(B43+B16)*B7</f>
        <v>#VALUE!</v>
      </c>
      <c r="C61" s="116" t="e">
        <f t="shared" si="42"/>
        <v>#VALUE!</v>
      </c>
      <c r="D61" s="116" t="e">
        <f t="shared" si="42"/>
        <v>#VALUE!</v>
      </c>
      <c r="E61" s="116" t="e">
        <f t="shared" si="42"/>
        <v>#VALUE!</v>
      </c>
      <c r="F61" s="116" t="e">
        <f t="shared" si="42"/>
        <v>#VALUE!</v>
      </c>
      <c r="G61" s="116" t="e">
        <f t="shared" si="42"/>
        <v>#VALUE!</v>
      </c>
      <c r="I61" s="80" t="s">
        <v>72</v>
      </c>
      <c r="J61" s="117"/>
      <c r="K61" s="117"/>
      <c r="L61" s="117"/>
      <c r="M61" s="117"/>
      <c r="N61" s="117"/>
      <c r="O61" s="117"/>
      <c r="AD61" s="76">
        <v>0.57999999999999996</v>
      </c>
      <c r="AE61" s="76">
        <f t="shared" si="4"/>
        <v>2.1145438778625181E-2</v>
      </c>
      <c r="AF61" s="3">
        <f t="shared" si="5"/>
        <v>0.57956859831193519</v>
      </c>
    </row>
    <row r="62" spans="1:32" x14ac:dyDescent="0.2">
      <c r="A62" s="83" t="s">
        <v>6</v>
      </c>
      <c r="B62" s="118" t="e">
        <f t="shared" si="42"/>
        <v>#VALUE!</v>
      </c>
      <c r="C62" s="118" t="e">
        <f t="shared" si="42"/>
        <v>#VALUE!</v>
      </c>
      <c r="D62" s="118" t="e">
        <f t="shared" si="42"/>
        <v>#VALUE!</v>
      </c>
      <c r="E62" s="118" t="e">
        <f t="shared" si="42"/>
        <v>#VALUE!</v>
      </c>
      <c r="F62" s="118" t="e">
        <f t="shared" si="42"/>
        <v>#VALUE!</v>
      </c>
      <c r="G62" s="118" t="e">
        <f t="shared" si="42"/>
        <v>#VALUE!</v>
      </c>
      <c r="I62" s="84" t="s">
        <v>6</v>
      </c>
      <c r="J62" s="119" t="e">
        <f t="shared" ref="J62:O62" si="43">(J44+J17)*J8</f>
        <v>#VALUE!</v>
      </c>
      <c r="K62" s="119" t="e">
        <f t="shared" si="43"/>
        <v>#VALUE!</v>
      </c>
      <c r="L62" s="119" t="e">
        <f t="shared" si="43"/>
        <v>#VALUE!</v>
      </c>
      <c r="M62" s="119" t="e">
        <f t="shared" si="43"/>
        <v>#VALUE!</v>
      </c>
      <c r="N62" s="119" t="e">
        <f t="shared" si="43"/>
        <v>#VALUE!</v>
      </c>
      <c r="O62" s="119" t="e">
        <f t="shared" si="43"/>
        <v>#VALUE!</v>
      </c>
      <c r="AD62" s="76">
        <v>0.59</v>
      </c>
      <c r="AE62" s="76">
        <f t="shared" si="4"/>
        <v>2.1145438778625181E-2</v>
      </c>
      <c r="AF62" s="3">
        <f t="shared" si="5"/>
        <v>0.58956834096086819</v>
      </c>
    </row>
    <row r="63" spans="1:32" x14ac:dyDescent="0.2">
      <c r="B63" s="120" t="e">
        <f t="shared" ref="B63:G63" si="44">SUM(B58:B62)</f>
        <v>#VALUE!</v>
      </c>
      <c r="C63" s="120" t="e">
        <f t="shared" si="44"/>
        <v>#VALUE!</v>
      </c>
      <c r="D63" s="120" t="e">
        <f t="shared" si="44"/>
        <v>#VALUE!</v>
      </c>
      <c r="E63" s="120" t="e">
        <f t="shared" si="44"/>
        <v>#VALUE!</v>
      </c>
      <c r="F63" s="120" t="e">
        <f t="shared" si="44"/>
        <v>#VALUE!</v>
      </c>
      <c r="G63" s="120" t="e">
        <f t="shared" si="44"/>
        <v>#VALUE!</v>
      </c>
      <c r="J63" s="120" t="e">
        <f t="shared" ref="J63:O63" si="45">J57+J62</f>
        <v>#VALUE!</v>
      </c>
      <c r="K63" s="120" t="e">
        <f t="shared" si="45"/>
        <v>#VALUE!</v>
      </c>
      <c r="L63" s="120" t="e">
        <f t="shared" si="45"/>
        <v>#VALUE!</v>
      </c>
      <c r="M63" s="120" t="e">
        <f t="shared" si="45"/>
        <v>#VALUE!</v>
      </c>
      <c r="N63" s="120" t="e">
        <f t="shared" si="45"/>
        <v>#VALUE!</v>
      </c>
      <c r="O63" s="120" t="e">
        <f t="shared" si="45"/>
        <v>#VALUE!</v>
      </c>
      <c r="AD63" s="76">
        <v>0.6</v>
      </c>
      <c r="AE63" s="76">
        <f t="shared" si="4"/>
        <v>2.1145438778625181E-2</v>
      </c>
      <c r="AF63" s="3">
        <f t="shared" si="5"/>
        <v>0.59956809189613969</v>
      </c>
    </row>
    <row r="64" spans="1:32" x14ac:dyDescent="0.2">
      <c r="AD64" s="76">
        <v>0.61</v>
      </c>
      <c r="AE64" s="76">
        <f t="shared" si="4"/>
        <v>2.1145438778625181E-2</v>
      </c>
      <c r="AF64" s="3">
        <f t="shared" si="5"/>
        <v>0.6095678507238782</v>
      </c>
    </row>
    <row r="65" spans="30:32" x14ac:dyDescent="0.2">
      <c r="AD65" s="76">
        <v>0.62</v>
      </c>
      <c r="AE65" s="76">
        <f t="shared" si="4"/>
        <v>2.1145438778625181E-2</v>
      </c>
      <c r="AF65" s="3">
        <f t="shared" si="5"/>
        <v>0.61956761707478525</v>
      </c>
    </row>
    <row r="66" spans="30:32" x14ac:dyDescent="0.2">
      <c r="AD66" s="76">
        <v>0.63</v>
      </c>
      <c r="AE66" s="76">
        <f t="shared" si="4"/>
        <v>2.1145438778625181E-2</v>
      </c>
      <c r="AF66" s="3">
        <f t="shared" si="5"/>
        <v>0.62956739060224864</v>
      </c>
    </row>
    <row r="67" spans="30:32" x14ac:dyDescent="0.2">
      <c r="AD67" s="76">
        <v>0.64</v>
      </c>
      <c r="AE67" s="76">
        <f t="shared" si="4"/>
        <v>2.1145438778625181E-2</v>
      </c>
      <c r="AF67" s="3">
        <f t="shared" si="5"/>
        <v>0.63956717098062632</v>
      </c>
    </row>
    <row r="68" spans="30:32" x14ac:dyDescent="0.2">
      <c r="AD68" s="76">
        <v>0.65</v>
      </c>
      <c r="AE68" s="76">
        <f t="shared" ref="AE68:AE103" si="46">AE67</f>
        <v>2.1145438778625181E-2</v>
      </c>
      <c r="AF68" s="3">
        <f t="shared" ref="AF68:AF103" si="47">$AD68-$AD68*AE$3*AE$3/($AD68+AE$3)</f>
        <v>0.64956695790368435</v>
      </c>
    </row>
    <row r="69" spans="30:32" x14ac:dyDescent="0.2">
      <c r="AD69" s="76">
        <v>0.66</v>
      </c>
      <c r="AE69" s="76">
        <f t="shared" si="46"/>
        <v>2.1145438778625181E-2</v>
      </c>
      <c r="AF69" s="3">
        <f t="shared" si="47"/>
        <v>0.65956675108317264</v>
      </c>
    </row>
    <row r="70" spans="30:32" x14ac:dyDescent="0.2">
      <c r="AD70" s="76">
        <v>0.67</v>
      </c>
      <c r="AE70" s="76">
        <f t="shared" si="46"/>
        <v>2.1145438778625181E-2</v>
      </c>
      <c r="AF70" s="3">
        <f t="shared" si="47"/>
        <v>0.6695665502475231</v>
      </c>
    </row>
    <row r="71" spans="30:32" x14ac:dyDescent="0.2">
      <c r="AD71" s="76">
        <v>0.68</v>
      </c>
      <c r="AE71" s="76">
        <f t="shared" si="46"/>
        <v>2.1145438778625181E-2</v>
      </c>
      <c r="AF71" s="3">
        <f t="shared" si="47"/>
        <v>0.67956635514066066</v>
      </c>
    </row>
    <row r="72" spans="30:32" x14ac:dyDescent="0.2">
      <c r="AD72" s="76">
        <v>0.69</v>
      </c>
      <c r="AE72" s="76">
        <f t="shared" si="46"/>
        <v>2.1145438778625181E-2</v>
      </c>
      <c r="AF72" s="3">
        <f t="shared" si="47"/>
        <v>0.68956616552091377</v>
      </c>
    </row>
    <row r="73" spans="30:32" x14ac:dyDescent="0.2">
      <c r="AD73" s="76">
        <v>0.7</v>
      </c>
      <c r="AE73" s="76">
        <f t="shared" si="46"/>
        <v>2.1145438778625181E-2</v>
      </c>
      <c r="AF73" s="3">
        <f t="shared" si="47"/>
        <v>0.699565981160016</v>
      </c>
    </row>
    <row r="74" spans="30:32" x14ac:dyDescent="0.2">
      <c r="AD74" s="76">
        <v>0.71</v>
      </c>
      <c r="AE74" s="76">
        <f t="shared" si="46"/>
        <v>2.1145438778625181E-2</v>
      </c>
      <c r="AF74" s="3">
        <f t="shared" si="47"/>
        <v>0.70956580184218865</v>
      </c>
    </row>
    <row r="75" spans="30:32" x14ac:dyDescent="0.2">
      <c r="AD75" s="76">
        <v>0.72</v>
      </c>
      <c r="AE75" s="76">
        <f t="shared" si="46"/>
        <v>2.1145438778625181E-2</v>
      </c>
      <c r="AF75" s="3">
        <f t="shared" si="47"/>
        <v>0.71956562736329899</v>
      </c>
    </row>
    <row r="76" spans="30:32" x14ac:dyDescent="0.2">
      <c r="AD76" s="76">
        <v>0.73</v>
      </c>
      <c r="AE76" s="76">
        <f t="shared" si="46"/>
        <v>2.1145438778625181E-2</v>
      </c>
      <c r="AF76" s="3">
        <f t="shared" si="47"/>
        <v>0.7295654575300845</v>
      </c>
    </row>
    <row r="77" spans="30:32" x14ac:dyDescent="0.2">
      <c r="AD77" s="76">
        <v>0.74</v>
      </c>
      <c r="AE77" s="76">
        <f t="shared" si="46"/>
        <v>2.1145438778625181E-2</v>
      </c>
      <c r="AF77" s="3">
        <f t="shared" si="47"/>
        <v>0.73956529215943934</v>
      </c>
    </row>
    <row r="78" spans="30:32" x14ac:dyDescent="0.2">
      <c r="AD78" s="76">
        <v>0.75</v>
      </c>
      <c r="AE78" s="76">
        <f t="shared" si="46"/>
        <v>2.1145438778625181E-2</v>
      </c>
      <c r="AF78" s="3">
        <f t="shared" si="47"/>
        <v>0.74956513107775546</v>
      </c>
    </row>
    <row r="79" spans="30:32" x14ac:dyDescent="0.2">
      <c r="AD79" s="76">
        <v>0.76</v>
      </c>
      <c r="AE79" s="76">
        <f t="shared" si="46"/>
        <v>2.1145438778625181E-2</v>
      </c>
      <c r="AF79" s="3">
        <f t="shared" si="47"/>
        <v>0.75956497412031465</v>
      </c>
    </row>
    <row r="80" spans="30:32" x14ac:dyDescent="0.2">
      <c r="AD80" s="76">
        <v>0.77</v>
      </c>
      <c r="AE80" s="76">
        <f t="shared" si="46"/>
        <v>2.1145438778625181E-2</v>
      </c>
      <c r="AF80" s="3">
        <f t="shared" si="47"/>
        <v>0.76956482113072688</v>
      </c>
    </row>
    <row r="81" spans="30:32" x14ac:dyDescent="0.2">
      <c r="AD81" s="76">
        <v>0.78</v>
      </c>
      <c r="AE81" s="76">
        <f t="shared" si="46"/>
        <v>2.1145438778625181E-2</v>
      </c>
      <c r="AF81" s="3">
        <f t="shared" si="47"/>
        <v>0.77956467196041046</v>
      </c>
    </row>
    <row r="82" spans="30:32" x14ac:dyDescent="0.2">
      <c r="AD82" s="76">
        <v>0.79</v>
      </c>
      <c r="AE82" s="76">
        <f t="shared" si="46"/>
        <v>2.1145438778625181E-2</v>
      </c>
      <c r="AF82" s="3">
        <f t="shared" si="47"/>
        <v>0.78956452646811048</v>
      </c>
    </row>
    <row r="83" spans="30:32" x14ac:dyDescent="0.2">
      <c r="AD83" s="76">
        <v>0.8</v>
      </c>
      <c r="AE83" s="76">
        <f t="shared" si="46"/>
        <v>2.1145438778625181E-2</v>
      </c>
      <c r="AF83" s="3">
        <f t="shared" si="47"/>
        <v>0.79956438451945311</v>
      </c>
    </row>
    <row r="84" spans="30:32" x14ac:dyDescent="0.2">
      <c r="AD84" s="76">
        <v>0.81</v>
      </c>
      <c r="AE84" s="76">
        <f t="shared" si="46"/>
        <v>2.1145438778625181E-2</v>
      </c>
      <c r="AF84" s="3">
        <f t="shared" si="47"/>
        <v>0.80956424598653154</v>
      </c>
    </row>
    <row r="85" spans="30:32" x14ac:dyDescent="0.2">
      <c r="AD85" s="76">
        <v>0.82</v>
      </c>
      <c r="AE85" s="76">
        <f t="shared" si="46"/>
        <v>2.1145438778625181E-2</v>
      </c>
      <c r="AF85" s="3">
        <f t="shared" si="47"/>
        <v>0.819564110747521</v>
      </c>
    </row>
    <row r="86" spans="30:32" x14ac:dyDescent="0.2">
      <c r="AD86" s="76">
        <v>0.83</v>
      </c>
      <c r="AE86" s="76">
        <f t="shared" si="46"/>
        <v>2.1145438778625181E-2</v>
      </c>
      <c r="AF86" s="3">
        <f t="shared" si="47"/>
        <v>0.8295639786863227</v>
      </c>
    </row>
    <row r="87" spans="30:32" x14ac:dyDescent="0.2">
      <c r="AD87" s="76">
        <v>0.84</v>
      </c>
      <c r="AE87" s="76">
        <f t="shared" si="46"/>
        <v>2.1145438778625181E-2</v>
      </c>
      <c r="AF87" s="3">
        <f t="shared" si="47"/>
        <v>0.83956384969222986</v>
      </c>
    </row>
    <row r="88" spans="30:32" x14ac:dyDescent="0.2">
      <c r="AD88" s="76">
        <v>0.85</v>
      </c>
      <c r="AE88" s="76">
        <f t="shared" si="46"/>
        <v>2.1145438778625181E-2</v>
      </c>
      <c r="AF88" s="3">
        <f t="shared" si="47"/>
        <v>0.84956372365961952</v>
      </c>
    </row>
    <row r="89" spans="30:32" x14ac:dyDescent="0.2">
      <c r="AD89" s="76">
        <v>0.86</v>
      </c>
      <c r="AE89" s="76">
        <f t="shared" si="46"/>
        <v>2.1145438778625181E-2</v>
      </c>
      <c r="AF89" s="3">
        <f t="shared" si="47"/>
        <v>0.859563600487663</v>
      </c>
    </row>
    <row r="90" spans="30:32" x14ac:dyDescent="0.2">
      <c r="AD90" s="76">
        <v>0.87</v>
      </c>
      <c r="AE90" s="76">
        <f t="shared" si="46"/>
        <v>2.1145438778625181E-2</v>
      </c>
      <c r="AF90" s="3">
        <f t="shared" si="47"/>
        <v>0.86956348008005802</v>
      </c>
    </row>
    <row r="91" spans="30:32" x14ac:dyDescent="0.2">
      <c r="AD91" s="76">
        <v>0.88</v>
      </c>
      <c r="AE91" s="76">
        <f t="shared" si="46"/>
        <v>2.1145438778625181E-2</v>
      </c>
      <c r="AF91" s="3">
        <f t="shared" si="47"/>
        <v>0.87956336234477639</v>
      </c>
    </row>
    <row r="92" spans="30:32" x14ac:dyDescent="0.2">
      <c r="AD92" s="76">
        <v>0.89</v>
      </c>
      <c r="AE92" s="76">
        <f t="shared" si="46"/>
        <v>2.1145438778625181E-2</v>
      </c>
      <c r="AF92" s="3">
        <f t="shared" si="47"/>
        <v>0.88956324719383051</v>
      </c>
    </row>
    <row r="93" spans="30:32" x14ac:dyDescent="0.2">
      <c r="AD93" s="76">
        <v>0.9</v>
      </c>
      <c r="AE93" s="76">
        <f t="shared" si="46"/>
        <v>2.1145438778625181E-2</v>
      </c>
      <c r="AF93" s="3">
        <f t="shared" si="47"/>
        <v>0.89956313454305314</v>
      </c>
    </row>
    <row r="94" spans="30:32" x14ac:dyDescent="0.2">
      <c r="AD94" s="76">
        <v>0.91</v>
      </c>
      <c r="AE94" s="76">
        <f t="shared" si="46"/>
        <v>2.1145438778625181E-2</v>
      </c>
      <c r="AF94" s="3">
        <f t="shared" si="47"/>
        <v>0.90956302431189306</v>
      </c>
    </row>
    <row r="95" spans="30:32" x14ac:dyDescent="0.2">
      <c r="AD95" s="76">
        <v>0.92</v>
      </c>
      <c r="AE95" s="76">
        <f t="shared" si="46"/>
        <v>2.1145438778625181E-2</v>
      </c>
      <c r="AF95" s="3">
        <f t="shared" si="47"/>
        <v>0.91956291642322241</v>
      </c>
    </row>
    <row r="96" spans="30:32" x14ac:dyDescent="0.2">
      <c r="AD96" s="76">
        <v>0.93</v>
      </c>
      <c r="AE96" s="76">
        <f t="shared" si="46"/>
        <v>2.1145438778625181E-2</v>
      </c>
      <c r="AF96" s="3">
        <f t="shared" si="47"/>
        <v>0.92956281080315684</v>
      </c>
    </row>
    <row r="97" spans="30:32" x14ac:dyDescent="0.2">
      <c r="AD97" s="76">
        <v>0.94</v>
      </c>
      <c r="AE97" s="76">
        <f t="shared" si="46"/>
        <v>2.1145438778625181E-2</v>
      </c>
      <c r="AF97" s="3">
        <f t="shared" si="47"/>
        <v>0.93956270738088676</v>
      </c>
    </row>
    <row r="98" spans="30:32" x14ac:dyDescent="0.2">
      <c r="AD98" s="76">
        <v>0.95</v>
      </c>
      <c r="AE98" s="76">
        <f t="shared" si="46"/>
        <v>2.1145438778625181E-2</v>
      </c>
      <c r="AF98" s="3">
        <f t="shared" si="47"/>
        <v>0.94956260608851972</v>
      </c>
    </row>
    <row r="99" spans="30:32" x14ac:dyDescent="0.2">
      <c r="AD99" s="76">
        <v>0.96</v>
      </c>
      <c r="AE99" s="76">
        <f t="shared" si="46"/>
        <v>2.1145438778625181E-2</v>
      </c>
      <c r="AF99" s="3">
        <f t="shared" si="47"/>
        <v>0.95956250686093048</v>
      </c>
    </row>
    <row r="100" spans="30:32" x14ac:dyDescent="0.2">
      <c r="AD100" s="76">
        <v>0.97</v>
      </c>
      <c r="AE100" s="76">
        <f t="shared" si="46"/>
        <v>2.1145438778625181E-2</v>
      </c>
      <c r="AF100" s="3">
        <f t="shared" si="47"/>
        <v>0.96956240963562235</v>
      </c>
    </row>
    <row r="101" spans="30:32" x14ac:dyDescent="0.2">
      <c r="AD101" s="76">
        <v>0.98</v>
      </c>
      <c r="AE101" s="76">
        <f t="shared" si="46"/>
        <v>2.1145438778625181E-2</v>
      </c>
      <c r="AF101" s="3">
        <f t="shared" si="47"/>
        <v>0.97956231435259555</v>
      </c>
    </row>
    <row r="102" spans="30:32" x14ac:dyDescent="0.2">
      <c r="AD102" s="76">
        <v>0.99</v>
      </c>
      <c r="AE102" s="76">
        <f t="shared" si="46"/>
        <v>2.1145438778625181E-2</v>
      </c>
      <c r="AF102" s="3">
        <f t="shared" si="47"/>
        <v>0.98956222095422408</v>
      </c>
    </row>
    <row r="103" spans="30:32" x14ac:dyDescent="0.2">
      <c r="AD103" s="76">
        <v>1</v>
      </c>
      <c r="AE103" s="76">
        <f t="shared" si="46"/>
        <v>2.1145438778625181E-2</v>
      </c>
      <c r="AF103" s="3">
        <f t="shared" si="47"/>
        <v>0.99956212938513889</v>
      </c>
    </row>
  </sheetData>
  <sheetProtection algorithmName="SHA-512" hashValue="c9aTQMCAUI8LHwDF+rklEsHGg6yt4zQXdUaqCXC2zPLTe4oytpzM9NJKvtB8k9Y5X9mB70MhzJRFADmVHSSZ7w==" saltValue="ZbTlHRQWwEzrSp87rDuAvg==" spinCount="100000" sheet="1" objects="1" scenarios="1"/>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7</vt:i4>
      </vt:variant>
      <vt:variant>
        <vt:lpstr>Namngivna områden</vt:lpstr>
      </vt:variant>
      <vt:variant>
        <vt:i4>6</vt:i4>
      </vt:variant>
    </vt:vector>
  </HeadingPairs>
  <TitlesOfParts>
    <vt:vector size="13" baseType="lpstr">
      <vt:lpstr>0 Titel</vt:lpstr>
      <vt:lpstr>1 Fakta</vt:lpstr>
      <vt:lpstr>2 Anvisningar</vt:lpstr>
      <vt:lpstr>3 Förutsättningar</vt:lpstr>
      <vt:lpstr>4 Avskjutning&amp;Prognos</vt:lpstr>
      <vt:lpstr>Bilaga Grafer för presentation</vt:lpstr>
      <vt:lpstr>Kod</vt:lpstr>
      <vt:lpstr>'0 Titel'!Utskriftsområde</vt:lpstr>
      <vt:lpstr>'1 Fakta'!Utskriftsområde</vt:lpstr>
      <vt:lpstr>'2 Anvisningar'!Utskriftsområde</vt:lpstr>
      <vt:lpstr>'3 Förutsättningar'!Utskriftsområde</vt:lpstr>
      <vt:lpstr>'4 Avskjutning&amp;Prognos'!Utskriftsområde</vt:lpstr>
      <vt:lpstr>'Bilaga Grafer för presentation'!Utskriftsområde</vt:lpstr>
    </vt:vector>
  </TitlesOfParts>
  <Company>Svensk Naturförvaltning 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Älgfrode</dc:title>
  <dc:creator>Svensk Naturförvaltning AB</dc:creator>
  <dc:description>Modell för att planera avskjutning av älg</dc:description>
  <cp:lastModifiedBy>Emil Broman</cp:lastModifiedBy>
  <cp:lastPrinted>2017-09-30T10:04:08Z</cp:lastPrinted>
  <dcterms:created xsi:type="dcterms:W3CDTF">2012-11-19T08:27:17Z</dcterms:created>
  <dcterms:modified xsi:type="dcterms:W3CDTF">2025-02-21T13:42:38Z</dcterms:modified>
</cp:coreProperties>
</file>